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lin\OneDrive - Western Washington University\webstuff\website\wallin\prod\envr407\"/>
    </mc:Choice>
  </mc:AlternateContent>
  <xr:revisionPtr revIDLastSave="0" documentId="8_{7E19C0B3-1748-48CC-AEF7-E53A7C06340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mall tree worksheet" sheetId="5" r:id="rId1"/>
    <sheet name="Tree Biomass" sheetId="1" r:id="rId2"/>
    <sheet name="Detrital Pool" sheetId="3" r:id="rId3"/>
    <sheet name="Live +Dea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5" l="1"/>
  <c r="D3" i="5"/>
  <c r="A219" i="1"/>
  <c r="B219" i="1" s="1"/>
  <c r="D219" i="1"/>
  <c r="G219" i="1"/>
  <c r="A220" i="1"/>
  <c r="C220" i="1" s="1"/>
  <c r="B220" i="1"/>
  <c r="G220" i="1"/>
  <c r="A221" i="1"/>
  <c r="B221" i="1"/>
  <c r="E221" i="1" s="1"/>
  <c r="C221" i="1"/>
  <c r="D221" i="1"/>
  <c r="G221" i="1"/>
  <c r="A222" i="1"/>
  <c r="B222" i="1"/>
  <c r="C222" i="1"/>
  <c r="D222" i="1"/>
  <c r="E222" i="1"/>
  <c r="G222" i="1"/>
  <c r="A223" i="1"/>
  <c r="B223" i="1"/>
  <c r="C223" i="1"/>
  <c r="D223" i="1"/>
  <c r="E223" i="1"/>
  <c r="G223" i="1"/>
  <c r="A224" i="1"/>
  <c r="C224" i="1" s="1"/>
  <c r="B224" i="1"/>
  <c r="G224" i="1"/>
  <c r="A225" i="1"/>
  <c r="B225" i="1"/>
  <c r="E225" i="1" s="1"/>
  <c r="C225" i="1"/>
  <c r="D225" i="1"/>
  <c r="G225" i="1"/>
  <c r="A226" i="1"/>
  <c r="B226" i="1"/>
  <c r="C226" i="1"/>
  <c r="D226" i="1"/>
  <c r="E226" i="1"/>
  <c r="G226" i="1"/>
  <c r="A227" i="1"/>
  <c r="B227" i="1"/>
  <c r="C227" i="1"/>
  <c r="D227" i="1"/>
  <c r="E227" i="1"/>
  <c r="G227" i="1"/>
  <c r="A228" i="1"/>
  <c r="C228" i="1" s="1"/>
  <c r="B228" i="1"/>
  <c r="G228" i="1"/>
  <c r="A229" i="1"/>
  <c r="B229" i="1"/>
  <c r="E229" i="1" s="1"/>
  <c r="C229" i="1"/>
  <c r="D229" i="1"/>
  <c r="G229" i="1"/>
  <c r="A230" i="1"/>
  <c r="B230" i="1"/>
  <c r="C230" i="1"/>
  <c r="D230" i="1"/>
  <c r="E230" i="1"/>
  <c r="G230" i="1"/>
  <c r="A231" i="1"/>
  <c r="B231" i="1"/>
  <c r="C231" i="1"/>
  <c r="D231" i="1"/>
  <c r="E231" i="1"/>
  <c r="G231" i="1"/>
  <c r="A232" i="1"/>
  <c r="C232" i="1" s="1"/>
  <c r="B232" i="1"/>
  <c r="G232" i="1"/>
  <c r="A233" i="1"/>
  <c r="B233" i="1"/>
  <c r="E233" i="1" s="1"/>
  <c r="C233" i="1"/>
  <c r="D233" i="1"/>
  <c r="G233" i="1"/>
  <c r="A234" i="1"/>
  <c r="B234" i="1"/>
  <c r="C234" i="1"/>
  <c r="D234" i="1"/>
  <c r="E234" i="1"/>
  <c r="G234" i="1"/>
  <c r="A235" i="1"/>
  <c r="B235" i="1"/>
  <c r="C235" i="1"/>
  <c r="D235" i="1"/>
  <c r="E235" i="1"/>
  <c r="G235" i="1"/>
  <c r="A236" i="1"/>
  <c r="C236" i="1" s="1"/>
  <c r="B236" i="1"/>
  <c r="G236" i="1"/>
  <c r="A237" i="1"/>
  <c r="B237" i="1"/>
  <c r="E237" i="1" s="1"/>
  <c r="C237" i="1"/>
  <c r="D237" i="1"/>
  <c r="G237" i="1"/>
  <c r="A238" i="1"/>
  <c r="B238" i="1"/>
  <c r="C238" i="1"/>
  <c r="D238" i="1"/>
  <c r="E238" i="1"/>
  <c r="G238" i="1"/>
  <c r="A239" i="1"/>
  <c r="B239" i="1"/>
  <c r="C239" i="1"/>
  <c r="D239" i="1"/>
  <c r="E239" i="1"/>
  <c r="G239" i="1"/>
  <c r="A240" i="1"/>
  <c r="C240" i="1" s="1"/>
  <c r="B240" i="1"/>
  <c r="G240" i="1"/>
  <c r="A241" i="1"/>
  <c r="B241" i="1"/>
  <c r="E241" i="1" s="1"/>
  <c r="C241" i="1"/>
  <c r="D241" i="1"/>
  <c r="G241" i="1"/>
  <c r="A242" i="1"/>
  <c r="B242" i="1"/>
  <c r="C242" i="1"/>
  <c r="D242" i="1"/>
  <c r="E242" i="1"/>
  <c r="G242" i="1"/>
  <c r="A243" i="1"/>
  <c r="B243" i="1"/>
  <c r="C243" i="1"/>
  <c r="D243" i="1"/>
  <c r="E243" i="1"/>
  <c r="G243" i="1"/>
  <c r="A244" i="1"/>
  <c r="C244" i="1" s="1"/>
  <c r="B244" i="1"/>
  <c r="G244" i="1"/>
  <c r="A245" i="1"/>
  <c r="B245" i="1"/>
  <c r="E245" i="1" s="1"/>
  <c r="C245" i="1"/>
  <c r="D245" i="1"/>
  <c r="G245" i="1"/>
  <c r="A246" i="1"/>
  <c r="B246" i="1"/>
  <c r="C246" i="1"/>
  <c r="D246" i="1"/>
  <c r="E246" i="1"/>
  <c r="G246" i="1"/>
  <c r="A247" i="1"/>
  <c r="B247" i="1" s="1"/>
  <c r="G247" i="1"/>
  <c r="A248" i="1"/>
  <c r="D248" i="1" s="1"/>
  <c r="B248" i="1"/>
  <c r="C248" i="1"/>
  <c r="G248" i="1"/>
  <c r="A249" i="1"/>
  <c r="B249" i="1"/>
  <c r="C249" i="1"/>
  <c r="D249" i="1"/>
  <c r="E249" i="1"/>
  <c r="G249" i="1"/>
  <c r="A250" i="1"/>
  <c r="B250" i="1"/>
  <c r="C250" i="1"/>
  <c r="D250" i="1"/>
  <c r="E250" i="1"/>
  <c r="G250" i="1"/>
  <c r="A251" i="1"/>
  <c r="B251" i="1" s="1"/>
  <c r="G251" i="1"/>
  <c r="A252" i="1"/>
  <c r="D252" i="1" s="1"/>
  <c r="B252" i="1"/>
  <c r="E252" i="1" s="1"/>
  <c r="C252" i="1"/>
  <c r="G252" i="1"/>
  <c r="A253" i="1"/>
  <c r="B253" i="1"/>
  <c r="C253" i="1"/>
  <c r="D253" i="1"/>
  <c r="E253" i="1"/>
  <c r="G253" i="1"/>
  <c r="A254" i="1"/>
  <c r="B254" i="1"/>
  <c r="C254" i="1"/>
  <c r="D254" i="1"/>
  <c r="E254" i="1"/>
  <c r="G254" i="1"/>
  <c r="A255" i="1"/>
  <c r="B255" i="1" s="1"/>
  <c r="G255" i="1"/>
  <c r="A256" i="1"/>
  <c r="D256" i="1" s="1"/>
  <c r="B256" i="1"/>
  <c r="C256" i="1"/>
  <c r="G256" i="1"/>
  <c r="A257" i="1"/>
  <c r="B257" i="1"/>
  <c r="C257" i="1"/>
  <c r="D257" i="1"/>
  <c r="E257" i="1"/>
  <c r="G257" i="1"/>
  <c r="A258" i="1"/>
  <c r="B258" i="1"/>
  <c r="C258" i="1"/>
  <c r="D258" i="1"/>
  <c r="E258" i="1"/>
  <c r="G258" i="1"/>
  <c r="A259" i="1"/>
  <c r="B259" i="1" s="1"/>
  <c r="G259" i="1"/>
  <c r="A260" i="1"/>
  <c r="D260" i="1" s="1"/>
  <c r="B260" i="1"/>
  <c r="C260" i="1"/>
  <c r="G260" i="1"/>
  <c r="A261" i="1"/>
  <c r="B261" i="1"/>
  <c r="C261" i="1"/>
  <c r="D261" i="1"/>
  <c r="E261" i="1"/>
  <c r="G261" i="1"/>
  <c r="A262" i="1"/>
  <c r="B262" i="1"/>
  <c r="C262" i="1"/>
  <c r="D262" i="1"/>
  <c r="E262" i="1"/>
  <c r="G262" i="1"/>
  <c r="A263" i="1"/>
  <c r="B263" i="1" s="1"/>
  <c r="G263" i="1"/>
  <c r="A264" i="1"/>
  <c r="D264" i="1" s="1"/>
  <c r="B264" i="1"/>
  <c r="C264" i="1"/>
  <c r="G264" i="1"/>
  <c r="A265" i="1"/>
  <c r="B265" i="1"/>
  <c r="C265" i="1"/>
  <c r="D265" i="1"/>
  <c r="E265" i="1"/>
  <c r="G265" i="1"/>
  <c r="A266" i="1"/>
  <c r="B266" i="1"/>
  <c r="C266" i="1"/>
  <c r="D266" i="1"/>
  <c r="E266" i="1"/>
  <c r="G266" i="1"/>
  <c r="A267" i="1"/>
  <c r="B267" i="1" s="1"/>
  <c r="G267" i="1"/>
  <c r="A268" i="1"/>
  <c r="D268" i="1" s="1"/>
  <c r="B268" i="1"/>
  <c r="E268" i="1" s="1"/>
  <c r="C268" i="1"/>
  <c r="G268" i="1"/>
  <c r="A269" i="1"/>
  <c r="B269" i="1"/>
  <c r="C269" i="1"/>
  <c r="D269" i="1"/>
  <c r="E269" i="1"/>
  <c r="G269" i="1"/>
  <c r="A270" i="1"/>
  <c r="B270" i="1"/>
  <c r="C270" i="1"/>
  <c r="D270" i="1"/>
  <c r="E270" i="1"/>
  <c r="G270" i="1"/>
  <c r="A271" i="1"/>
  <c r="B271" i="1" s="1"/>
  <c r="G271" i="1"/>
  <c r="A272" i="1"/>
  <c r="D272" i="1" s="1"/>
  <c r="B272" i="1"/>
  <c r="C272" i="1"/>
  <c r="G272" i="1"/>
  <c r="A273" i="1"/>
  <c r="B273" i="1"/>
  <c r="C273" i="1"/>
  <c r="D273" i="1"/>
  <c r="E273" i="1"/>
  <c r="G273" i="1"/>
  <c r="A274" i="1"/>
  <c r="B274" i="1"/>
  <c r="C274" i="1"/>
  <c r="D274" i="1"/>
  <c r="E274" i="1"/>
  <c r="G274" i="1"/>
  <c r="A275" i="1"/>
  <c r="B275" i="1" s="1"/>
  <c r="G275" i="1"/>
  <c r="A276" i="1"/>
  <c r="D276" i="1" s="1"/>
  <c r="B276" i="1"/>
  <c r="C276" i="1"/>
  <c r="G276" i="1"/>
  <c r="A277" i="1"/>
  <c r="B277" i="1"/>
  <c r="C277" i="1"/>
  <c r="D277" i="1"/>
  <c r="E277" i="1"/>
  <c r="G277" i="1"/>
  <c r="A278" i="1"/>
  <c r="B278" i="1"/>
  <c r="C278" i="1"/>
  <c r="D278" i="1"/>
  <c r="E278" i="1"/>
  <c r="G278" i="1"/>
  <c r="A279" i="1"/>
  <c r="B279" i="1" s="1"/>
  <c r="G279" i="1"/>
  <c r="A280" i="1"/>
  <c r="D280" i="1" s="1"/>
  <c r="B280" i="1"/>
  <c r="C280" i="1"/>
  <c r="G280" i="1"/>
  <c r="A281" i="1"/>
  <c r="B281" i="1"/>
  <c r="C281" i="1"/>
  <c r="D281" i="1"/>
  <c r="E281" i="1"/>
  <c r="G281" i="1"/>
  <c r="A282" i="1"/>
  <c r="B282" i="1"/>
  <c r="C282" i="1"/>
  <c r="D282" i="1"/>
  <c r="E282" i="1"/>
  <c r="G282" i="1"/>
  <c r="A283" i="1"/>
  <c r="B283" i="1" s="1"/>
  <c r="G283" i="1"/>
  <c r="A284" i="1"/>
  <c r="D284" i="1" s="1"/>
  <c r="B284" i="1"/>
  <c r="E284" i="1" s="1"/>
  <c r="C284" i="1"/>
  <c r="G284" i="1"/>
  <c r="A285" i="1"/>
  <c r="B285" i="1"/>
  <c r="C285" i="1"/>
  <c r="D285" i="1"/>
  <c r="E285" i="1"/>
  <c r="G285" i="1"/>
  <c r="A286" i="1"/>
  <c r="B286" i="1"/>
  <c r="C286" i="1"/>
  <c r="D286" i="1"/>
  <c r="E286" i="1"/>
  <c r="G286" i="1"/>
  <c r="A287" i="1"/>
  <c r="B287" i="1" s="1"/>
  <c r="G287" i="1"/>
  <c r="A288" i="1"/>
  <c r="D288" i="1" s="1"/>
  <c r="B288" i="1"/>
  <c r="C288" i="1"/>
  <c r="G288" i="1"/>
  <c r="A289" i="1"/>
  <c r="B289" i="1"/>
  <c r="C289" i="1"/>
  <c r="D289" i="1"/>
  <c r="E289" i="1"/>
  <c r="G289" i="1"/>
  <c r="A290" i="1"/>
  <c r="B290" i="1"/>
  <c r="C290" i="1"/>
  <c r="D290" i="1"/>
  <c r="E290" i="1"/>
  <c r="G290" i="1"/>
  <c r="A291" i="1"/>
  <c r="B291" i="1" s="1"/>
  <c r="G291" i="1"/>
  <c r="A292" i="1"/>
  <c r="D292" i="1" s="1"/>
  <c r="B292" i="1"/>
  <c r="C292" i="1"/>
  <c r="G292" i="1"/>
  <c r="A293" i="1"/>
  <c r="B293" i="1"/>
  <c r="C293" i="1"/>
  <c r="D293" i="1"/>
  <c r="E293" i="1"/>
  <c r="G293" i="1"/>
  <c r="A294" i="1"/>
  <c r="B294" i="1"/>
  <c r="C294" i="1"/>
  <c r="D294" i="1"/>
  <c r="E294" i="1"/>
  <c r="G294" i="1"/>
  <c r="A295" i="1"/>
  <c r="B295" i="1" s="1"/>
  <c r="G295" i="1"/>
  <c r="A296" i="1"/>
  <c r="D296" i="1" s="1"/>
  <c r="B296" i="1"/>
  <c r="C296" i="1"/>
  <c r="G296" i="1"/>
  <c r="A297" i="1"/>
  <c r="B297" i="1" s="1"/>
  <c r="G297" i="1"/>
  <c r="A298" i="1"/>
  <c r="B298" i="1"/>
  <c r="E298" i="1" s="1"/>
  <c r="C298" i="1"/>
  <c r="D298" i="1"/>
  <c r="G298" i="1"/>
  <c r="A299" i="1"/>
  <c r="B299" i="1" s="1"/>
  <c r="G299" i="1"/>
  <c r="A300" i="1"/>
  <c r="D300" i="1" s="1"/>
  <c r="B300" i="1"/>
  <c r="C300" i="1"/>
  <c r="G300" i="1"/>
  <c r="A301" i="1"/>
  <c r="D301" i="1" s="1"/>
  <c r="B301" i="1"/>
  <c r="E301" i="1" s="1"/>
  <c r="C301" i="1"/>
  <c r="G301" i="1"/>
  <c r="A302" i="1"/>
  <c r="B302" i="1" s="1"/>
  <c r="G302" i="1"/>
  <c r="A303" i="1"/>
  <c r="B303" i="1" s="1"/>
  <c r="G303" i="1"/>
  <c r="A304" i="1"/>
  <c r="D304" i="1" s="1"/>
  <c r="G304" i="1"/>
  <c r="A305" i="1"/>
  <c r="B305" i="1"/>
  <c r="C305" i="1"/>
  <c r="D305" i="1"/>
  <c r="E305" i="1"/>
  <c r="G305" i="1"/>
  <c r="A306" i="1"/>
  <c r="B306" i="1"/>
  <c r="E306" i="1" s="1"/>
  <c r="C306" i="1"/>
  <c r="D306" i="1"/>
  <c r="G306" i="1"/>
  <c r="A307" i="1"/>
  <c r="B307" i="1" s="1"/>
  <c r="G307" i="1"/>
  <c r="A308" i="1"/>
  <c r="D308" i="1" s="1"/>
  <c r="B308" i="1"/>
  <c r="C308" i="1"/>
  <c r="G308" i="1"/>
  <c r="A309" i="1"/>
  <c r="D309" i="1" s="1"/>
  <c r="B309" i="1"/>
  <c r="C309" i="1"/>
  <c r="G309" i="1"/>
  <c r="A310" i="1"/>
  <c r="B310" i="1"/>
  <c r="C310" i="1"/>
  <c r="D310" i="1"/>
  <c r="E310" i="1"/>
  <c r="G310" i="1"/>
  <c r="A311" i="1"/>
  <c r="B311" i="1" s="1"/>
  <c r="G311" i="1"/>
  <c r="A312" i="1"/>
  <c r="D312" i="1" s="1"/>
  <c r="B312" i="1"/>
  <c r="C312" i="1"/>
  <c r="G312" i="1"/>
  <c r="A313" i="1"/>
  <c r="B313" i="1" s="1"/>
  <c r="G313" i="1"/>
  <c r="A314" i="1"/>
  <c r="D314" i="1" s="1"/>
  <c r="B314" i="1"/>
  <c r="C314" i="1"/>
  <c r="G314" i="1"/>
  <c r="A315" i="1"/>
  <c r="B315" i="1" s="1"/>
  <c r="G315" i="1"/>
  <c r="A316" i="1"/>
  <c r="D316" i="1" s="1"/>
  <c r="B316" i="1"/>
  <c r="C316" i="1"/>
  <c r="G316" i="1"/>
  <c r="A317" i="1"/>
  <c r="C317" i="1" s="1"/>
  <c r="E317" i="1" s="1"/>
  <c r="B317" i="1"/>
  <c r="D317" i="1"/>
  <c r="G317" i="1"/>
  <c r="A318" i="1"/>
  <c r="B318" i="1" s="1"/>
  <c r="G318" i="1"/>
  <c r="A319" i="1"/>
  <c r="B319" i="1" s="1"/>
  <c r="G319" i="1"/>
  <c r="A320" i="1"/>
  <c r="D320" i="1" s="1"/>
  <c r="G320" i="1"/>
  <c r="A321" i="1"/>
  <c r="B321" i="1"/>
  <c r="C321" i="1"/>
  <c r="D321" i="1"/>
  <c r="E321" i="1"/>
  <c r="G321" i="1"/>
  <c r="A322" i="1"/>
  <c r="C322" i="1" s="1"/>
  <c r="E322" i="1" s="1"/>
  <c r="B322" i="1"/>
  <c r="D322" i="1"/>
  <c r="G322" i="1"/>
  <c r="A323" i="1"/>
  <c r="B323" i="1" s="1"/>
  <c r="G323" i="1"/>
  <c r="A324" i="1"/>
  <c r="D324" i="1" s="1"/>
  <c r="B324" i="1"/>
  <c r="G324" i="1"/>
  <c r="A325" i="1"/>
  <c r="D325" i="1" s="1"/>
  <c r="B325" i="1"/>
  <c r="E325" i="1" s="1"/>
  <c r="C325" i="1"/>
  <c r="G325" i="1"/>
  <c r="A326" i="1"/>
  <c r="B326" i="1"/>
  <c r="C326" i="1"/>
  <c r="D326" i="1"/>
  <c r="E326" i="1"/>
  <c r="G326" i="1"/>
  <c r="A327" i="1"/>
  <c r="B327" i="1" s="1"/>
  <c r="G327" i="1"/>
  <c r="A328" i="1"/>
  <c r="D328" i="1" s="1"/>
  <c r="B328" i="1"/>
  <c r="C328" i="1"/>
  <c r="G328" i="1"/>
  <c r="A329" i="1"/>
  <c r="B329" i="1" s="1"/>
  <c r="G329" i="1"/>
  <c r="A330" i="1"/>
  <c r="D330" i="1" s="1"/>
  <c r="B330" i="1"/>
  <c r="E330" i="1" s="1"/>
  <c r="C330" i="1"/>
  <c r="G330" i="1"/>
  <c r="A331" i="1"/>
  <c r="B331" i="1" s="1"/>
  <c r="G331" i="1"/>
  <c r="A332" i="1"/>
  <c r="D332" i="1" s="1"/>
  <c r="B332" i="1"/>
  <c r="C332" i="1"/>
  <c r="G332" i="1"/>
  <c r="A333" i="1"/>
  <c r="B333" i="1"/>
  <c r="C333" i="1"/>
  <c r="D333" i="1"/>
  <c r="E333" i="1" s="1"/>
  <c r="G333" i="1"/>
  <c r="A334" i="1"/>
  <c r="B334" i="1" s="1"/>
  <c r="G334" i="1"/>
  <c r="A335" i="1"/>
  <c r="B335" i="1" s="1"/>
  <c r="G335" i="1"/>
  <c r="A336" i="1"/>
  <c r="D336" i="1" s="1"/>
  <c r="G336" i="1"/>
  <c r="A337" i="1"/>
  <c r="B337" i="1"/>
  <c r="C337" i="1"/>
  <c r="D337" i="1"/>
  <c r="E337" i="1"/>
  <c r="G337" i="1"/>
  <c r="A338" i="1"/>
  <c r="B338" i="1"/>
  <c r="C338" i="1"/>
  <c r="D338" i="1"/>
  <c r="E338" i="1" s="1"/>
  <c r="G338" i="1"/>
  <c r="A339" i="1"/>
  <c r="B339" i="1" s="1"/>
  <c r="G339" i="1"/>
  <c r="A340" i="1"/>
  <c r="D340" i="1" s="1"/>
  <c r="B340" i="1"/>
  <c r="C340" i="1"/>
  <c r="G340" i="1"/>
  <c r="A341" i="1"/>
  <c r="D341" i="1" s="1"/>
  <c r="B341" i="1"/>
  <c r="C341" i="1"/>
  <c r="G341" i="1"/>
  <c r="A342" i="1"/>
  <c r="B342" i="1"/>
  <c r="C342" i="1"/>
  <c r="D342" i="1"/>
  <c r="E342" i="1"/>
  <c r="G342" i="1"/>
  <c r="A343" i="1"/>
  <c r="B343" i="1" s="1"/>
  <c r="G343" i="1"/>
  <c r="A344" i="1"/>
  <c r="D344" i="1" s="1"/>
  <c r="B344" i="1"/>
  <c r="C344" i="1"/>
  <c r="G344" i="1"/>
  <c r="A345" i="1"/>
  <c r="B345" i="1" s="1"/>
  <c r="G345" i="1"/>
  <c r="A346" i="1"/>
  <c r="D346" i="1" s="1"/>
  <c r="B346" i="1"/>
  <c r="E346" i="1" s="1"/>
  <c r="C346" i="1"/>
  <c r="G346" i="1"/>
  <c r="A347" i="1"/>
  <c r="B347" i="1" s="1"/>
  <c r="G347" i="1"/>
  <c r="A348" i="1"/>
  <c r="D348" i="1" s="1"/>
  <c r="B348" i="1"/>
  <c r="C348" i="1"/>
  <c r="G348" i="1"/>
  <c r="A349" i="1"/>
  <c r="B349" i="1"/>
  <c r="C349" i="1"/>
  <c r="D349" i="1"/>
  <c r="E349" i="1" s="1"/>
  <c r="G349" i="1"/>
  <c r="A350" i="1"/>
  <c r="B350" i="1" s="1"/>
  <c r="G350" i="1"/>
  <c r="A351" i="1"/>
  <c r="B351" i="1" s="1"/>
  <c r="G351" i="1"/>
  <c r="A352" i="1"/>
  <c r="D352" i="1" s="1"/>
  <c r="G352" i="1"/>
  <c r="A353" i="1"/>
  <c r="B353" i="1"/>
  <c r="C353" i="1"/>
  <c r="D353" i="1"/>
  <c r="E353" i="1"/>
  <c r="G353" i="1"/>
  <c r="A354" i="1"/>
  <c r="B354" i="1"/>
  <c r="C354" i="1"/>
  <c r="D354" i="1"/>
  <c r="E354" i="1"/>
  <c r="G354" i="1"/>
  <c r="A355" i="1"/>
  <c r="B355" i="1" s="1"/>
  <c r="G355" i="1"/>
  <c r="A356" i="1"/>
  <c r="D356" i="1" s="1"/>
  <c r="B356" i="1"/>
  <c r="C356" i="1"/>
  <c r="G356" i="1"/>
  <c r="A357" i="1"/>
  <c r="D357" i="1" s="1"/>
  <c r="E357" i="1" s="1"/>
  <c r="B357" i="1"/>
  <c r="C357" i="1"/>
  <c r="G357" i="1"/>
  <c r="A358" i="1"/>
  <c r="B358" i="1" s="1"/>
  <c r="E358" i="1" s="1"/>
  <c r="C358" i="1"/>
  <c r="D358" i="1"/>
  <c r="G358" i="1"/>
  <c r="A359" i="1"/>
  <c r="B359" i="1" s="1"/>
  <c r="G359" i="1"/>
  <c r="A360" i="1"/>
  <c r="D360" i="1" s="1"/>
  <c r="C360" i="1"/>
  <c r="G360" i="1"/>
  <c r="A361" i="1"/>
  <c r="C361" i="1" s="1"/>
  <c r="B361" i="1"/>
  <c r="G361" i="1"/>
  <c r="A362" i="1"/>
  <c r="B362" i="1"/>
  <c r="E362" i="1" s="1"/>
  <c r="C362" i="1"/>
  <c r="D362" i="1"/>
  <c r="G362" i="1"/>
  <c r="A363" i="1"/>
  <c r="B363" i="1" s="1"/>
  <c r="G363" i="1"/>
  <c r="A364" i="1"/>
  <c r="D364" i="1" s="1"/>
  <c r="B364" i="1"/>
  <c r="C364" i="1"/>
  <c r="G364" i="1"/>
  <c r="A365" i="1"/>
  <c r="B365" i="1"/>
  <c r="C365" i="1"/>
  <c r="D365" i="1"/>
  <c r="E365" i="1"/>
  <c r="G365" i="1"/>
  <c r="A366" i="1"/>
  <c r="C366" i="1" s="1"/>
  <c r="B366" i="1"/>
  <c r="G366" i="1"/>
  <c r="A367" i="1"/>
  <c r="B367" i="1" s="1"/>
  <c r="G367" i="1"/>
  <c r="A368" i="1"/>
  <c r="D368" i="1" s="1"/>
  <c r="B368" i="1"/>
  <c r="G368" i="1"/>
  <c r="A369" i="1"/>
  <c r="B369" i="1" s="1"/>
  <c r="E369" i="1" s="1"/>
  <c r="C369" i="1"/>
  <c r="D369" i="1"/>
  <c r="G369" i="1"/>
  <c r="A370" i="1"/>
  <c r="B370" i="1"/>
  <c r="C370" i="1"/>
  <c r="D370" i="1"/>
  <c r="E370" i="1"/>
  <c r="G370" i="1"/>
  <c r="A371" i="1"/>
  <c r="B371" i="1" s="1"/>
  <c r="G371" i="1"/>
  <c r="A372" i="1"/>
  <c r="D372" i="1" s="1"/>
  <c r="B372" i="1"/>
  <c r="C372" i="1"/>
  <c r="G372" i="1"/>
  <c r="A373" i="1"/>
  <c r="B373" i="1"/>
  <c r="E373" i="1" s="1"/>
  <c r="C373" i="1"/>
  <c r="D373" i="1"/>
  <c r="G373" i="1"/>
  <c r="A374" i="1"/>
  <c r="B374" i="1" s="1"/>
  <c r="E374" i="1" s="1"/>
  <c r="C374" i="1"/>
  <c r="D374" i="1"/>
  <c r="G374" i="1"/>
  <c r="G375" i="1"/>
  <c r="G376" i="1"/>
  <c r="G377" i="1"/>
  <c r="G378" i="1"/>
  <c r="G379" i="1"/>
  <c r="G380" i="1"/>
  <c r="E341" i="1" l="1"/>
  <c r="E345" i="1"/>
  <c r="E329" i="1"/>
  <c r="E314" i="1"/>
  <c r="E309" i="1"/>
  <c r="E300" i="1"/>
  <c r="B360" i="1"/>
  <c r="E360" i="1" s="1"/>
  <c r="C324" i="1"/>
  <c r="E324" i="1" s="1"/>
  <c r="E348" i="1"/>
  <c r="E332" i="1"/>
  <c r="E316" i="1"/>
  <c r="D345" i="1"/>
  <c r="D329" i="1"/>
  <c r="D318" i="1"/>
  <c r="D313" i="1"/>
  <c r="D302" i="1"/>
  <c r="D297" i="1"/>
  <c r="D334" i="1"/>
  <c r="E372" i="1"/>
  <c r="C352" i="1"/>
  <c r="C334" i="1"/>
  <c r="E334" i="1" s="1"/>
  <c r="C320" i="1"/>
  <c r="C318" i="1"/>
  <c r="E318" i="1" s="1"/>
  <c r="C313" i="1"/>
  <c r="E313" i="1" s="1"/>
  <c r="C304" i="1"/>
  <c r="C302" i="1"/>
  <c r="E302" i="1" s="1"/>
  <c r="C297" i="1"/>
  <c r="E297" i="1" s="1"/>
  <c r="E364" i="1"/>
  <c r="D350" i="1"/>
  <c r="D366" i="1"/>
  <c r="E366" i="1" s="1"/>
  <c r="D361" i="1"/>
  <c r="E361" i="1" s="1"/>
  <c r="C350" i="1"/>
  <c r="E350" i="1" s="1"/>
  <c r="C345" i="1"/>
  <c r="C336" i="1"/>
  <c r="C329" i="1"/>
  <c r="C368" i="1"/>
  <c r="E368" i="1" s="1"/>
  <c r="B352" i="1"/>
  <c r="E352" i="1" s="1"/>
  <c r="B336" i="1"/>
  <c r="E336" i="1" s="1"/>
  <c r="B320" i="1"/>
  <c r="E320" i="1" s="1"/>
  <c r="B304" i="1"/>
  <c r="E304" i="1" s="1"/>
  <c r="E255" i="1"/>
  <c r="E344" i="1"/>
  <c r="E328" i="1"/>
  <c r="E312" i="1"/>
  <c r="E296" i="1"/>
  <c r="E280" i="1"/>
  <c r="E264" i="1"/>
  <c r="E248" i="1"/>
  <c r="E283" i="1"/>
  <c r="E356" i="1"/>
  <c r="E340" i="1"/>
  <c r="E308" i="1"/>
  <c r="E292" i="1"/>
  <c r="E276" i="1"/>
  <c r="E260" i="1"/>
  <c r="E295" i="1"/>
  <c r="E288" i="1"/>
  <c r="E272" i="1"/>
  <c r="E256" i="1"/>
  <c r="D371" i="1"/>
  <c r="D367" i="1"/>
  <c r="D363" i="1"/>
  <c r="D359" i="1"/>
  <c r="D355" i="1"/>
  <c r="D351" i="1"/>
  <c r="D347" i="1"/>
  <c r="D343" i="1"/>
  <c r="D339" i="1"/>
  <c r="D335" i="1"/>
  <c r="D331" i="1"/>
  <c r="D327" i="1"/>
  <c r="D323" i="1"/>
  <c r="D319" i="1"/>
  <c r="D315" i="1"/>
  <c r="D311" i="1"/>
  <c r="D307" i="1"/>
  <c r="D303" i="1"/>
  <c r="D299" i="1"/>
  <c r="D295" i="1"/>
  <c r="D291" i="1"/>
  <c r="D287" i="1"/>
  <c r="D283" i="1"/>
  <c r="D279" i="1"/>
  <c r="D275" i="1"/>
  <c r="D271" i="1"/>
  <c r="D267" i="1"/>
  <c r="D263" i="1"/>
  <c r="D259" i="1"/>
  <c r="D255" i="1"/>
  <c r="D251" i="1"/>
  <c r="D247" i="1"/>
  <c r="C371" i="1"/>
  <c r="E371" i="1" s="1"/>
  <c r="C367" i="1"/>
  <c r="E367" i="1" s="1"/>
  <c r="C363" i="1"/>
  <c r="E363" i="1" s="1"/>
  <c r="C359" i="1"/>
  <c r="E359" i="1" s="1"/>
  <c r="C355" i="1"/>
  <c r="E355" i="1" s="1"/>
  <c r="C351" i="1"/>
  <c r="E351" i="1" s="1"/>
  <c r="C347" i="1"/>
  <c r="C343" i="1"/>
  <c r="E343" i="1" s="1"/>
  <c r="C339" i="1"/>
  <c r="E339" i="1" s="1"/>
  <c r="C335" i="1"/>
  <c r="E335" i="1" s="1"/>
  <c r="C331" i="1"/>
  <c r="E331" i="1" s="1"/>
  <c r="C327" i="1"/>
  <c r="E327" i="1" s="1"/>
  <c r="C323" i="1"/>
  <c r="E323" i="1" s="1"/>
  <c r="C319" i="1"/>
  <c r="C315" i="1"/>
  <c r="C311" i="1"/>
  <c r="E311" i="1" s="1"/>
  <c r="C307" i="1"/>
  <c r="E307" i="1" s="1"/>
  <c r="C303" i="1"/>
  <c r="E303" i="1" s="1"/>
  <c r="C299" i="1"/>
  <c r="C295" i="1"/>
  <c r="C291" i="1"/>
  <c r="E291" i="1" s="1"/>
  <c r="C287" i="1"/>
  <c r="E287" i="1" s="1"/>
  <c r="C283" i="1"/>
  <c r="C279" i="1"/>
  <c r="E279" i="1" s="1"/>
  <c r="C275" i="1"/>
  <c r="E275" i="1" s="1"/>
  <c r="C271" i="1"/>
  <c r="E271" i="1" s="1"/>
  <c r="C267" i="1"/>
  <c r="E267" i="1" s="1"/>
  <c r="C263" i="1"/>
  <c r="E263" i="1" s="1"/>
  <c r="C259" i="1"/>
  <c r="E259" i="1" s="1"/>
  <c r="C255" i="1"/>
  <c r="C251" i="1"/>
  <c r="E251" i="1" s="1"/>
  <c r="C247" i="1"/>
  <c r="E247" i="1" s="1"/>
  <c r="C219" i="1"/>
  <c r="E219" i="1" s="1"/>
  <c r="D244" i="1"/>
  <c r="E244" i="1" s="1"/>
  <c r="D240" i="1"/>
  <c r="E240" i="1" s="1"/>
  <c r="D236" i="1"/>
  <c r="E236" i="1" s="1"/>
  <c r="D232" i="1"/>
  <c r="E232" i="1" s="1"/>
  <c r="D228" i="1"/>
  <c r="E228" i="1" s="1"/>
  <c r="D224" i="1"/>
  <c r="E224" i="1" s="1"/>
  <c r="D220" i="1"/>
  <c r="E220" i="1" s="1"/>
  <c r="E347" i="1" l="1"/>
  <c r="E319" i="1"/>
  <c r="E299" i="1"/>
  <c r="E315" i="1"/>
  <c r="E382" i="1"/>
  <c r="H104" i="1" l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A187" i="3"/>
  <c r="A120" i="3"/>
  <c r="A375" i="1"/>
  <c r="C375" i="1" s="1"/>
  <c r="A376" i="1"/>
  <c r="B376" i="1" s="1"/>
  <c r="A377" i="1"/>
  <c r="B377" i="1" s="1"/>
  <c r="C377" i="1"/>
  <c r="A378" i="1"/>
  <c r="D378" i="1" s="1"/>
  <c r="B378" i="1"/>
  <c r="C378" i="1"/>
  <c r="A379" i="1"/>
  <c r="C379" i="1" s="1"/>
  <c r="A380" i="1"/>
  <c r="B380" i="1" s="1"/>
  <c r="B375" i="1" l="1"/>
  <c r="D377" i="1"/>
  <c r="B379" i="1"/>
  <c r="D380" i="1"/>
  <c r="D376" i="1"/>
  <c r="C380" i="1"/>
  <c r="D379" i="1"/>
  <c r="C376" i="1"/>
  <c r="D375" i="1"/>
  <c r="F5" i="5" l="1"/>
  <c r="F6" i="5"/>
  <c r="F7" i="5"/>
  <c r="F8" i="5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E154" i="1" l="1"/>
  <c r="J154" i="1" s="1"/>
  <c r="K154" i="1" s="1"/>
  <c r="L154" i="1" s="1"/>
  <c r="M154" i="1" s="1"/>
  <c r="N154" i="1" s="1"/>
  <c r="E162" i="1"/>
  <c r="J162" i="1" s="1"/>
  <c r="K162" i="1" s="1"/>
  <c r="L162" i="1" s="1"/>
  <c r="M162" i="1" s="1"/>
  <c r="N162" i="1" s="1"/>
  <c r="E146" i="1"/>
  <c r="J146" i="1" s="1"/>
  <c r="K146" i="1" s="1"/>
  <c r="L146" i="1" s="1"/>
  <c r="M146" i="1" s="1"/>
  <c r="N146" i="1" s="1"/>
  <c r="E170" i="1"/>
  <c r="J170" i="1" s="1"/>
  <c r="K170" i="1" s="1"/>
  <c r="L170" i="1" s="1"/>
  <c r="M170" i="1" s="1"/>
  <c r="N170" i="1" s="1"/>
  <c r="E171" i="1"/>
  <c r="J171" i="1" s="1"/>
  <c r="K171" i="1" s="1"/>
  <c r="L171" i="1" s="1"/>
  <c r="M171" i="1" s="1"/>
  <c r="N171" i="1" s="1"/>
  <c r="E163" i="1"/>
  <c r="J163" i="1" s="1"/>
  <c r="K163" i="1" s="1"/>
  <c r="L163" i="1" s="1"/>
  <c r="M163" i="1" s="1"/>
  <c r="N163" i="1" s="1"/>
  <c r="E155" i="1"/>
  <c r="J155" i="1" s="1"/>
  <c r="K155" i="1" s="1"/>
  <c r="L155" i="1" s="1"/>
  <c r="M155" i="1" s="1"/>
  <c r="N155" i="1" s="1"/>
  <c r="E147" i="1"/>
  <c r="J147" i="1" s="1"/>
  <c r="K147" i="1" s="1"/>
  <c r="L147" i="1" s="1"/>
  <c r="M147" i="1" s="1"/>
  <c r="N147" i="1" s="1"/>
  <c r="E139" i="1"/>
  <c r="J139" i="1" s="1"/>
  <c r="K139" i="1" s="1"/>
  <c r="L139" i="1" s="1"/>
  <c r="M139" i="1" s="1"/>
  <c r="N139" i="1" s="1"/>
  <c r="E138" i="1"/>
  <c r="J138" i="1" s="1"/>
  <c r="K138" i="1" s="1"/>
  <c r="L138" i="1" s="1"/>
  <c r="M138" i="1" s="1"/>
  <c r="N138" i="1" s="1"/>
  <c r="E167" i="1"/>
  <c r="J167" i="1" s="1"/>
  <c r="K167" i="1" s="1"/>
  <c r="L167" i="1" s="1"/>
  <c r="M167" i="1" s="1"/>
  <c r="N167" i="1" s="1"/>
  <c r="E132" i="1"/>
  <c r="J132" i="1" s="1"/>
  <c r="K132" i="1" s="1"/>
  <c r="L132" i="1" s="1"/>
  <c r="M132" i="1" s="1"/>
  <c r="N132" i="1" s="1"/>
  <c r="E135" i="1"/>
  <c r="J135" i="1" s="1"/>
  <c r="K135" i="1" s="1"/>
  <c r="L135" i="1" s="1"/>
  <c r="M135" i="1" s="1"/>
  <c r="N135" i="1" s="1"/>
  <c r="E164" i="1"/>
  <c r="J164" i="1" s="1"/>
  <c r="K164" i="1" s="1"/>
  <c r="L164" i="1" s="1"/>
  <c r="M164" i="1" s="1"/>
  <c r="N164" i="1" s="1"/>
  <c r="E140" i="1"/>
  <c r="J140" i="1" s="1"/>
  <c r="K140" i="1" s="1"/>
  <c r="L140" i="1" s="1"/>
  <c r="M140" i="1" s="1"/>
  <c r="N140" i="1" s="1"/>
  <c r="E169" i="1"/>
  <c r="J169" i="1" s="1"/>
  <c r="K169" i="1" s="1"/>
  <c r="L169" i="1" s="1"/>
  <c r="M169" i="1" s="1"/>
  <c r="N169" i="1" s="1"/>
  <c r="E161" i="1"/>
  <c r="J161" i="1" s="1"/>
  <c r="K161" i="1" s="1"/>
  <c r="L161" i="1" s="1"/>
  <c r="M161" i="1" s="1"/>
  <c r="N161" i="1" s="1"/>
  <c r="E153" i="1"/>
  <c r="J153" i="1" s="1"/>
  <c r="K153" i="1" s="1"/>
  <c r="L153" i="1" s="1"/>
  <c r="M153" i="1" s="1"/>
  <c r="N153" i="1" s="1"/>
  <c r="E145" i="1"/>
  <c r="J145" i="1" s="1"/>
  <c r="K145" i="1" s="1"/>
  <c r="L145" i="1" s="1"/>
  <c r="M145" i="1" s="1"/>
  <c r="N145" i="1" s="1"/>
  <c r="E137" i="1"/>
  <c r="J137" i="1" s="1"/>
  <c r="K137" i="1" s="1"/>
  <c r="L137" i="1" s="1"/>
  <c r="M137" i="1" s="1"/>
  <c r="N137" i="1" s="1"/>
  <c r="E159" i="1"/>
  <c r="J159" i="1" s="1"/>
  <c r="K159" i="1" s="1"/>
  <c r="L159" i="1" s="1"/>
  <c r="M159" i="1" s="1"/>
  <c r="N159" i="1" s="1"/>
  <c r="E143" i="1"/>
  <c r="J143" i="1" s="1"/>
  <c r="K143" i="1" s="1"/>
  <c r="L143" i="1" s="1"/>
  <c r="M143" i="1" s="1"/>
  <c r="N143" i="1" s="1"/>
  <c r="E172" i="1"/>
  <c r="J172" i="1" s="1"/>
  <c r="K172" i="1" s="1"/>
  <c r="L172" i="1" s="1"/>
  <c r="M172" i="1" s="1"/>
  <c r="N172" i="1" s="1"/>
  <c r="E156" i="1"/>
  <c r="J156" i="1" s="1"/>
  <c r="K156" i="1" s="1"/>
  <c r="L156" i="1" s="1"/>
  <c r="M156" i="1" s="1"/>
  <c r="N156" i="1" s="1"/>
  <c r="E166" i="1"/>
  <c r="J166" i="1" s="1"/>
  <c r="K166" i="1" s="1"/>
  <c r="L166" i="1" s="1"/>
  <c r="M166" i="1" s="1"/>
  <c r="N166" i="1" s="1"/>
  <c r="E158" i="1"/>
  <c r="J158" i="1" s="1"/>
  <c r="K158" i="1" s="1"/>
  <c r="L158" i="1" s="1"/>
  <c r="M158" i="1" s="1"/>
  <c r="N158" i="1" s="1"/>
  <c r="E150" i="1"/>
  <c r="J150" i="1" s="1"/>
  <c r="K150" i="1" s="1"/>
  <c r="L150" i="1" s="1"/>
  <c r="M150" i="1" s="1"/>
  <c r="N150" i="1" s="1"/>
  <c r="E142" i="1"/>
  <c r="J142" i="1" s="1"/>
  <c r="K142" i="1" s="1"/>
  <c r="L142" i="1" s="1"/>
  <c r="M142" i="1" s="1"/>
  <c r="N142" i="1" s="1"/>
  <c r="E134" i="1"/>
  <c r="J134" i="1" s="1"/>
  <c r="K134" i="1" s="1"/>
  <c r="L134" i="1" s="1"/>
  <c r="M134" i="1" s="1"/>
  <c r="N134" i="1" s="1"/>
  <c r="E148" i="1"/>
  <c r="J148" i="1" s="1"/>
  <c r="K148" i="1" s="1"/>
  <c r="L148" i="1" s="1"/>
  <c r="M148" i="1" s="1"/>
  <c r="N148" i="1" s="1"/>
  <c r="E151" i="1"/>
  <c r="J151" i="1" s="1"/>
  <c r="K151" i="1" s="1"/>
  <c r="L151" i="1" s="1"/>
  <c r="M151" i="1" s="1"/>
  <c r="N151" i="1" s="1"/>
  <c r="E168" i="1"/>
  <c r="J168" i="1" s="1"/>
  <c r="K168" i="1" s="1"/>
  <c r="L168" i="1" s="1"/>
  <c r="M168" i="1" s="1"/>
  <c r="N168" i="1" s="1"/>
  <c r="E160" i="1"/>
  <c r="J160" i="1" s="1"/>
  <c r="K160" i="1" s="1"/>
  <c r="L160" i="1" s="1"/>
  <c r="M160" i="1" s="1"/>
  <c r="N160" i="1" s="1"/>
  <c r="E152" i="1"/>
  <c r="J152" i="1" s="1"/>
  <c r="K152" i="1" s="1"/>
  <c r="L152" i="1" s="1"/>
  <c r="M152" i="1" s="1"/>
  <c r="N152" i="1" s="1"/>
  <c r="E144" i="1"/>
  <c r="J144" i="1" s="1"/>
  <c r="K144" i="1" s="1"/>
  <c r="L144" i="1" s="1"/>
  <c r="M144" i="1" s="1"/>
  <c r="N144" i="1" s="1"/>
  <c r="E136" i="1"/>
  <c r="J136" i="1" s="1"/>
  <c r="K136" i="1" s="1"/>
  <c r="L136" i="1" s="1"/>
  <c r="M136" i="1" s="1"/>
  <c r="N136" i="1" s="1"/>
  <c r="E165" i="1"/>
  <c r="J165" i="1" s="1"/>
  <c r="K165" i="1" s="1"/>
  <c r="L165" i="1" s="1"/>
  <c r="M165" i="1" s="1"/>
  <c r="N165" i="1" s="1"/>
  <c r="E157" i="1"/>
  <c r="J157" i="1" s="1"/>
  <c r="K157" i="1" s="1"/>
  <c r="L157" i="1" s="1"/>
  <c r="M157" i="1" s="1"/>
  <c r="N157" i="1" s="1"/>
  <c r="E149" i="1"/>
  <c r="J149" i="1" s="1"/>
  <c r="K149" i="1" s="1"/>
  <c r="L149" i="1" s="1"/>
  <c r="M149" i="1" s="1"/>
  <c r="N149" i="1" s="1"/>
  <c r="E141" i="1"/>
  <c r="J141" i="1" s="1"/>
  <c r="K141" i="1" s="1"/>
  <c r="L141" i="1" s="1"/>
  <c r="M141" i="1" s="1"/>
  <c r="N141" i="1" s="1"/>
  <c r="E133" i="1"/>
  <c r="J133" i="1" s="1"/>
  <c r="K133" i="1" s="1"/>
  <c r="L133" i="1" s="1"/>
  <c r="M133" i="1" s="1"/>
  <c r="N133" i="1" s="1"/>
  <c r="E174" i="1"/>
  <c r="J174" i="1" s="1"/>
  <c r="K174" i="1" s="1"/>
  <c r="L174" i="1" s="1"/>
  <c r="M174" i="1" s="1"/>
  <c r="N174" i="1" s="1"/>
  <c r="E173" i="1"/>
  <c r="J173" i="1" s="1"/>
  <c r="K173" i="1" s="1"/>
  <c r="L173" i="1" s="1"/>
  <c r="M173" i="1" s="1"/>
  <c r="N173" i="1" s="1"/>
  <c r="H21" i="1" l="1"/>
  <c r="J380" i="1" l="1"/>
  <c r="G189" i="1"/>
  <c r="J186" i="1"/>
  <c r="K186" i="1" s="1"/>
  <c r="L186" i="1" s="1"/>
  <c r="M186" i="1" s="1"/>
  <c r="N186" i="1" s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H168" i="1"/>
  <c r="H169" i="1"/>
  <c r="H170" i="1"/>
  <c r="H171" i="1"/>
  <c r="H172" i="1"/>
  <c r="H173" i="1"/>
  <c r="H174" i="1"/>
  <c r="E126" i="1" l="1"/>
  <c r="J126" i="1" s="1"/>
  <c r="K126" i="1" s="1"/>
  <c r="L126" i="1" s="1"/>
  <c r="M126" i="1" s="1"/>
  <c r="N126" i="1" s="1"/>
  <c r="E131" i="1"/>
  <c r="J131" i="1" s="1"/>
  <c r="K131" i="1" s="1"/>
  <c r="L131" i="1" s="1"/>
  <c r="M131" i="1" s="1"/>
  <c r="N131" i="1" s="1"/>
  <c r="E130" i="1"/>
  <c r="J130" i="1" s="1"/>
  <c r="K130" i="1" s="1"/>
  <c r="L130" i="1" s="1"/>
  <c r="M130" i="1" s="1"/>
  <c r="N130" i="1" s="1"/>
  <c r="E129" i="1"/>
  <c r="J129" i="1" s="1"/>
  <c r="K129" i="1" s="1"/>
  <c r="L129" i="1" s="1"/>
  <c r="M129" i="1" s="1"/>
  <c r="N129" i="1" s="1"/>
  <c r="E128" i="1"/>
  <c r="J128" i="1" s="1"/>
  <c r="K128" i="1" s="1"/>
  <c r="L128" i="1" s="1"/>
  <c r="M128" i="1" s="1"/>
  <c r="N128" i="1" s="1"/>
  <c r="E127" i="1"/>
  <c r="J127" i="1" s="1"/>
  <c r="K127" i="1" s="1"/>
  <c r="L127" i="1" s="1"/>
  <c r="M127" i="1" s="1"/>
  <c r="N127" i="1" s="1"/>
  <c r="B178" i="1"/>
  <c r="C178" i="1"/>
  <c r="D178" i="1"/>
  <c r="B179" i="1"/>
  <c r="C179" i="1"/>
  <c r="D179" i="1"/>
  <c r="B180" i="1"/>
  <c r="C180" i="1"/>
  <c r="D180" i="1"/>
  <c r="B181" i="1"/>
  <c r="E181" i="1" s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H183" i="1"/>
  <c r="H184" i="1"/>
  <c r="H185" i="1"/>
  <c r="H186" i="1"/>
  <c r="F103" i="3"/>
  <c r="G103" i="3"/>
  <c r="F104" i="3"/>
  <c r="H104" i="3" s="1"/>
  <c r="I104" i="3" s="1"/>
  <c r="G104" i="3"/>
  <c r="F105" i="3"/>
  <c r="G105" i="3"/>
  <c r="F106" i="3"/>
  <c r="G106" i="3"/>
  <c r="F107" i="3"/>
  <c r="G107" i="3"/>
  <c r="F108" i="3"/>
  <c r="H108" i="3" s="1"/>
  <c r="I108" i="3" s="1"/>
  <c r="G108" i="3"/>
  <c r="F109" i="3"/>
  <c r="G109" i="3"/>
  <c r="F110" i="3"/>
  <c r="G110" i="3"/>
  <c r="F111" i="3"/>
  <c r="G111" i="3"/>
  <c r="F112" i="3"/>
  <c r="G112" i="3"/>
  <c r="F113" i="3"/>
  <c r="H113" i="3" s="1"/>
  <c r="I113" i="3" s="1"/>
  <c r="G113" i="3"/>
  <c r="F114" i="3"/>
  <c r="G114" i="3"/>
  <c r="F115" i="3"/>
  <c r="G115" i="3"/>
  <c r="F27" i="3"/>
  <c r="G27" i="3"/>
  <c r="F28" i="3"/>
  <c r="G28" i="3"/>
  <c r="F29" i="3"/>
  <c r="G29" i="3"/>
  <c r="H29" i="3" s="1"/>
  <c r="I29" i="3" s="1"/>
  <c r="F30" i="3"/>
  <c r="G30" i="3"/>
  <c r="H30" i="3" s="1"/>
  <c r="I30" i="3" s="1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H50" i="3" s="1"/>
  <c r="I50" i="3" s="1"/>
  <c r="F51" i="3"/>
  <c r="G51" i="3"/>
  <c r="F52" i="3"/>
  <c r="G52" i="3"/>
  <c r="F53" i="3"/>
  <c r="G53" i="3"/>
  <c r="F54" i="3"/>
  <c r="G54" i="3"/>
  <c r="F55" i="3"/>
  <c r="G55" i="3"/>
  <c r="F56" i="3"/>
  <c r="G56" i="3"/>
  <c r="H56" i="3" s="1"/>
  <c r="I56" i="3" s="1"/>
  <c r="F57" i="3"/>
  <c r="G57" i="3"/>
  <c r="F58" i="3"/>
  <c r="G58" i="3"/>
  <c r="F59" i="3"/>
  <c r="G59" i="3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69" i="3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H175" i="1"/>
  <c r="H176" i="1"/>
  <c r="H177" i="1"/>
  <c r="H178" i="1"/>
  <c r="H179" i="1"/>
  <c r="H180" i="1"/>
  <c r="H181" i="1"/>
  <c r="H182" i="1"/>
  <c r="F210" i="3"/>
  <c r="G210" i="3"/>
  <c r="F211" i="3"/>
  <c r="G211" i="3"/>
  <c r="F212" i="3"/>
  <c r="G212" i="3"/>
  <c r="H212" i="3" s="1"/>
  <c r="I212" i="3" s="1"/>
  <c r="F213" i="3"/>
  <c r="G213" i="3"/>
  <c r="F214" i="3"/>
  <c r="G214" i="3"/>
  <c r="F215" i="3"/>
  <c r="G215" i="3"/>
  <c r="F216" i="3"/>
  <c r="G216" i="3"/>
  <c r="H216" i="3" s="1"/>
  <c r="I216" i="3" s="1"/>
  <c r="F217" i="3"/>
  <c r="G217" i="3"/>
  <c r="F218" i="3"/>
  <c r="G218" i="3"/>
  <c r="F219" i="3"/>
  <c r="G219" i="3"/>
  <c r="F220" i="3"/>
  <c r="G220" i="3"/>
  <c r="H220" i="3" s="1"/>
  <c r="I220" i="3" s="1"/>
  <c r="F221" i="3"/>
  <c r="G221" i="3"/>
  <c r="F222" i="3"/>
  <c r="G222" i="3"/>
  <c r="F223" i="3"/>
  <c r="G223" i="3"/>
  <c r="F224" i="3"/>
  <c r="G224" i="3"/>
  <c r="H224" i="3" s="1"/>
  <c r="I224" i="3" s="1"/>
  <c r="F225" i="3"/>
  <c r="G225" i="3"/>
  <c r="F226" i="3"/>
  <c r="G226" i="3"/>
  <c r="F227" i="3"/>
  <c r="G227" i="3"/>
  <c r="F228" i="3"/>
  <c r="G228" i="3"/>
  <c r="H228" i="3" s="1"/>
  <c r="I228" i="3" s="1"/>
  <c r="F229" i="3"/>
  <c r="G229" i="3"/>
  <c r="F230" i="3"/>
  <c r="G230" i="3"/>
  <c r="F231" i="3"/>
  <c r="G231" i="3"/>
  <c r="F232" i="3"/>
  <c r="G232" i="3"/>
  <c r="H232" i="3" s="1"/>
  <c r="I232" i="3"/>
  <c r="F233" i="3"/>
  <c r="G233" i="3"/>
  <c r="F234" i="3"/>
  <c r="G234" i="3"/>
  <c r="F235" i="3"/>
  <c r="G235" i="3"/>
  <c r="F236" i="3"/>
  <c r="G236" i="3"/>
  <c r="H236" i="3" s="1"/>
  <c r="I236" i="3" s="1"/>
  <c r="F237" i="3"/>
  <c r="G237" i="3"/>
  <c r="H237" i="3" s="1"/>
  <c r="I237" i="3" s="1"/>
  <c r="F238" i="3"/>
  <c r="G238" i="3"/>
  <c r="F239" i="3"/>
  <c r="G239" i="3"/>
  <c r="F240" i="3"/>
  <c r="G240" i="3"/>
  <c r="F241" i="3"/>
  <c r="G241" i="3"/>
  <c r="H241" i="3" s="1"/>
  <c r="I241" i="3" s="1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194" i="3"/>
  <c r="G194" i="3"/>
  <c r="F195" i="3"/>
  <c r="G195" i="3"/>
  <c r="F196" i="3"/>
  <c r="G196" i="3"/>
  <c r="F197" i="3"/>
  <c r="G197" i="3"/>
  <c r="F198" i="3"/>
  <c r="G198" i="3"/>
  <c r="F132" i="3"/>
  <c r="G132" i="3"/>
  <c r="F133" i="3"/>
  <c r="G133" i="3"/>
  <c r="F134" i="3"/>
  <c r="G134" i="3"/>
  <c r="F135" i="3"/>
  <c r="H135" i="3" s="1"/>
  <c r="I135" i="3" s="1"/>
  <c r="G135" i="3"/>
  <c r="F136" i="3"/>
  <c r="G136" i="3"/>
  <c r="F137" i="3"/>
  <c r="G137" i="3"/>
  <c r="F138" i="3"/>
  <c r="G138" i="3"/>
  <c r="F139" i="3"/>
  <c r="H139" i="3" s="1"/>
  <c r="I139" i="3" s="1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H149" i="3" s="1"/>
  <c r="I149" i="3" s="1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H157" i="3" s="1"/>
  <c r="I157" i="3" s="1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H165" i="3" s="1"/>
  <c r="I165" i="3" s="1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H173" i="3" s="1"/>
  <c r="I173" i="3" s="1"/>
  <c r="F174" i="3"/>
  <c r="G174" i="3"/>
  <c r="F175" i="3"/>
  <c r="G175" i="3"/>
  <c r="F176" i="3"/>
  <c r="G176" i="3"/>
  <c r="F177" i="3"/>
  <c r="G177" i="3"/>
  <c r="F178" i="3"/>
  <c r="G178" i="3"/>
  <c r="F179" i="3"/>
  <c r="H179" i="3" s="1"/>
  <c r="I179" i="3" s="1"/>
  <c r="G179" i="3"/>
  <c r="F180" i="3"/>
  <c r="G180" i="3"/>
  <c r="F181" i="3"/>
  <c r="G181" i="3"/>
  <c r="H181" i="3" s="1"/>
  <c r="I181" i="3" s="1"/>
  <c r="F182" i="3"/>
  <c r="G182" i="3"/>
  <c r="F183" i="3"/>
  <c r="G183" i="3"/>
  <c r="F127" i="3"/>
  <c r="G127" i="3"/>
  <c r="F128" i="3"/>
  <c r="G128" i="3"/>
  <c r="F129" i="3"/>
  <c r="G129" i="3"/>
  <c r="F130" i="3"/>
  <c r="G130" i="3"/>
  <c r="F131" i="3"/>
  <c r="G131" i="3"/>
  <c r="F100" i="3"/>
  <c r="H100" i="3" s="1"/>
  <c r="I100" i="3" s="1"/>
  <c r="G100" i="3"/>
  <c r="F101" i="3"/>
  <c r="H101" i="3" s="1"/>
  <c r="I101" i="3" s="1"/>
  <c r="G101" i="3"/>
  <c r="F102" i="3"/>
  <c r="H102" i="3" s="1"/>
  <c r="I102" i="3" s="1"/>
  <c r="G102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H15" i="3" s="1"/>
  <c r="I15" i="3" s="1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G15" i="1"/>
  <c r="G16" i="1"/>
  <c r="G17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75" i="1"/>
  <c r="C175" i="1"/>
  <c r="D175" i="1"/>
  <c r="B176" i="1"/>
  <c r="E176" i="1" s="1"/>
  <c r="C176" i="1"/>
  <c r="D176" i="1"/>
  <c r="B177" i="1"/>
  <c r="C177" i="1"/>
  <c r="D177" i="1"/>
  <c r="G14" i="1"/>
  <c r="K323" i="1"/>
  <c r="F66" i="3"/>
  <c r="G66" i="3"/>
  <c r="F67" i="3"/>
  <c r="G67" i="3"/>
  <c r="F68" i="3"/>
  <c r="G68" i="3"/>
  <c r="H68" i="3" s="1"/>
  <c r="I68" i="3" s="1"/>
  <c r="F69" i="3"/>
  <c r="G69" i="3"/>
  <c r="F70" i="3"/>
  <c r="G70" i="3"/>
  <c r="F71" i="3"/>
  <c r="G71" i="3"/>
  <c r="F72" i="3"/>
  <c r="G72" i="3"/>
  <c r="H72" i="3" s="1"/>
  <c r="I72" i="3"/>
  <c r="F73" i="3"/>
  <c r="G73" i="3"/>
  <c r="F74" i="3"/>
  <c r="G74" i="3"/>
  <c r="F75" i="3"/>
  <c r="G75" i="3"/>
  <c r="F76" i="3"/>
  <c r="G76" i="3"/>
  <c r="H76" i="3" s="1"/>
  <c r="I76" i="3" s="1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H87" i="3" s="1"/>
  <c r="I87" i="3" s="1"/>
  <c r="F88" i="3"/>
  <c r="G88" i="3"/>
  <c r="F89" i="3"/>
  <c r="G89" i="3"/>
  <c r="H89" i="3" s="1"/>
  <c r="I89" i="3" s="1"/>
  <c r="F90" i="3"/>
  <c r="G90" i="3"/>
  <c r="F91" i="3"/>
  <c r="G91" i="3"/>
  <c r="H91" i="3" s="1"/>
  <c r="I91" i="3" s="1"/>
  <c r="F92" i="3"/>
  <c r="G92" i="3"/>
  <c r="F93" i="3"/>
  <c r="G93" i="3"/>
  <c r="H93" i="3" s="1"/>
  <c r="I93" i="3" s="1"/>
  <c r="F94" i="3"/>
  <c r="G94" i="3"/>
  <c r="F95" i="3"/>
  <c r="G95" i="3"/>
  <c r="F96" i="3"/>
  <c r="G96" i="3"/>
  <c r="F97" i="3"/>
  <c r="G97" i="3"/>
  <c r="H97" i="3" s="1"/>
  <c r="I97" i="3" s="1"/>
  <c r="F98" i="3"/>
  <c r="G98" i="3"/>
  <c r="F99" i="3"/>
  <c r="G99" i="3"/>
  <c r="F123" i="3"/>
  <c r="G123" i="3"/>
  <c r="F124" i="3"/>
  <c r="G124" i="3"/>
  <c r="H124" i="3" s="1"/>
  <c r="I124" i="3" s="1"/>
  <c r="F125" i="3"/>
  <c r="G125" i="3"/>
  <c r="F126" i="3"/>
  <c r="G126" i="3"/>
  <c r="F190" i="3"/>
  <c r="G190" i="3"/>
  <c r="F191" i="3"/>
  <c r="G191" i="3"/>
  <c r="F192" i="3"/>
  <c r="G192" i="3"/>
  <c r="F193" i="3"/>
  <c r="G193" i="3"/>
  <c r="A67" i="3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C14" i="1"/>
  <c r="D14" i="1"/>
  <c r="F14" i="1" s="1"/>
  <c r="E14" i="1"/>
  <c r="C15" i="1"/>
  <c r="D15" i="1"/>
  <c r="E15" i="1"/>
  <c r="C16" i="1"/>
  <c r="D16" i="1"/>
  <c r="E16" i="1"/>
  <c r="C17" i="1"/>
  <c r="D17" i="1"/>
  <c r="E17" i="1"/>
  <c r="B208" i="1"/>
  <c r="C208" i="1" s="1"/>
  <c r="B209" i="1"/>
  <c r="C209" i="1" s="1"/>
  <c r="B210" i="1"/>
  <c r="C210" i="1" s="1"/>
  <c r="B211" i="1"/>
  <c r="C211" i="1" s="1"/>
  <c r="A218" i="1"/>
  <c r="B218" i="1" s="1"/>
  <c r="G218" i="1"/>
  <c r="G202" i="1"/>
  <c r="L203" i="1"/>
  <c r="L204" i="1"/>
  <c r="L205" i="1"/>
  <c r="L206" i="1"/>
  <c r="L202" i="1"/>
  <c r="E178" i="1" l="1"/>
  <c r="E175" i="1"/>
  <c r="E180" i="1"/>
  <c r="E177" i="1"/>
  <c r="E179" i="1"/>
  <c r="H197" i="3"/>
  <c r="I197" i="3" s="1"/>
  <c r="H133" i="3"/>
  <c r="I133" i="3" s="1"/>
  <c r="H239" i="3"/>
  <c r="I239" i="3" s="1"/>
  <c r="H115" i="3"/>
  <c r="I115" i="3" s="1"/>
  <c r="H111" i="3"/>
  <c r="I111" i="3" s="1"/>
  <c r="H103" i="3"/>
  <c r="I103" i="3" s="1"/>
  <c r="H71" i="3"/>
  <c r="I71" i="3" s="1"/>
  <c r="H26" i="3"/>
  <c r="I26" i="3" s="1"/>
  <c r="H22" i="3"/>
  <c r="I22" i="3" s="1"/>
  <c r="H130" i="3"/>
  <c r="I130" i="3" s="1"/>
  <c r="H242" i="3"/>
  <c r="I242" i="3" s="1"/>
  <c r="H238" i="3"/>
  <c r="I238" i="3" s="1"/>
  <c r="H234" i="3"/>
  <c r="I234" i="3" s="1"/>
  <c r="H70" i="3"/>
  <c r="I70" i="3" s="1"/>
  <c r="H66" i="3"/>
  <c r="I66" i="3" s="1"/>
  <c r="H40" i="3"/>
  <c r="I40" i="3" s="1"/>
  <c r="H36" i="3"/>
  <c r="I36" i="3" s="1"/>
  <c r="H32" i="3"/>
  <c r="I32" i="3" s="1"/>
  <c r="H25" i="3"/>
  <c r="I25" i="3" s="1"/>
  <c r="H174" i="3"/>
  <c r="I174" i="3" s="1"/>
  <c r="H166" i="3"/>
  <c r="I166" i="3" s="1"/>
  <c r="H248" i="3"/>
  <c r="I248" i="3" s="1"/>
  <c r="H31" i="3"/>
  <c r="I31" i="3" s="1"/>
  <c r="H27" i="3"/>
  <c r="I27" i="3" s="1"/>
  <c r="H127" i="3"/>
  <c r="I127" i="3" s="1"/>
  <c r="H129" i="3"/>
  <c r="I129" i="3" s="1"/>
  <c r="H190" i="3"/>
  <c r="I190" i="3" s="1"/>
  <c r="H158" i="3"/>
  <c r="I158" i="3" s="1"/>
  <c r="H152" i="3"/>
  <c r="I152" i="3" s="1"/>
  <c r="H150" i="3"/>
  <c r="I150" i="3" s="1"/>
  <c r="H148" i="3"/>
  <c r="I148" i="3" s="1"/>
  <c r="H144" i="3"/>
  <c r="I144" i="3" s="1"/>
  <c r="H142" i="3"/>
  <c r="I142" i="3" s="1"/>
  <c r="H140" i="3"/>
  <c r="I140" i="3" s="1"/>
  <c r="H134" i="3"/>
  <c r="I134" i="3" s="1"/>
  <c r="E68" i="1"/>
  <c r="J68" i="1" s="1"/>
  <c r="K68" i="1" s="1"/>
  <c r="L68" i="1" s="1"/>
  <c r="M68" i="1" s="1"/>
  <c r="N68" i="1" s="1"/>
  <c r="E103" i="1"/>
  <c r="J103" i="1" s="1"/>
  <c r="K103" i="1" s="1"/>
  <c r="L103" i="1" s="1"/>
  <c r="M103" i="1" s="1"/>
  <c r="N103" i="1" s="1"/>
  <c r="E71" i="1"/>
  <c r="J71" i="1" s="1"/>
  <c r="K71" i="1" s="1"/>
  <c r="L71" i="1" s="1"/>
  <c r="M71" i="1" s="1"/>
  <c r="N71" i="1" s="1"/>
  <c r="E111" i="1"/>
  <c r="J111" i="1" s="1"/>
  <c r="K111" i="1" s="1"/>
  <c r="L111" i="1" s="1"/>
  <c r="M111" i="1" s="1"/>
  <c r="N111" i="1" s="1"/>
  <c r="H74" i="3"/>
  <c r="I74" i="3" s="1"/>
  <c r="H18" i="3"/>
  <c r="I18" i="3" s="1"/>
  <c r="H191" i="3"/>
  <c r="I191" i="3" s="1"/>
  <c r="H79" i="3"/>
  <c r="I79" i="3" s="1"/>
  <c r="H77" i="3"/>
  <c r="I77" i="3" s="1"/>
  <c r="H75" i="3"/>
  <c r="I75" i="3" s="1"/>
  <c r="H73" i="3"/>
  <c r="I73" i="3" s="1"/>
  <c r="E45" i="1"/>
  <c r="J45" i="1" s="1"/>
  <c r="K45" i="1" s="1"/>
  <c r="L45" i="1" s="1"/>
  <c r="M45" i="1" s="1"/>
  <c r="N45" i="1" s="1"/>
  <c r="E34" i="1"/>
  <c r="J34" i="1" s="1"/>
  <c r="K34" i="1" s="1"/>
  <c r="L34" i="1" s="1"/>
  <c r="M34" i="1" s="1"/>
  <c r="N34" i="1" s="1"/>
  <c r="E29" i="1"/>
  <c r="J29" i="1" s="1"/>
  <c r="K29" i="1" s="1"/>
  <c r="L29" i="1" s="1"/>
  <c r="M29" i="1" s="1"/>
  <c r="N29" i="1" s="1"/>
  <c r="H14" i="3"/>
  <c r="I14" i="3" s="1"/>
  <c r="H10" i="3"/>
  <c r="I10" i="3" s="1"/>
  <c r="H235" i="3"/>
  <c r="I235" i="3" s="1"/>
  <c r="H58" i="3"/>
  <c r="I58" i="3" s="1"/>
  <c r="H54" i="3"/>
  <c r="I54" i="3" s="1"/>
  <c r="H46" i="3"/>
  <c r="I46" i="3" s="1"/>
  <c r="H38" i="3"/>
  <c r="I38" i="3" s="1"/>
  <c r="H34" i="3"/>
  <c r="I34" i="3" s="1"/>
  <c r="H112" i="3"/>
  <c r="I112" i="3" s="1"/>
  <c r="H105" i="3"/>
  <c r="I105" i="3" s="1"/>
  <c r="H176" i="3"/>
  <c r="I176" i="3" s="1"/>
  <c r="H109" i="3"/>
  <c r="I109" i="3" s="1"/>
  <c r="H192" i="3"/>
  <c r="I192" i="3" s="1"/>
  <c r="H125" i="3"/>
  <c r="I125" i="3" s="1"/>
  <c r="H123" i="3"/>
  <c r="I123" i="3" s="1"/>
  <c r="H98" i="3"/>
  <c r="I98" i="3" s="1"/>
  <c r="H90" i="3"/>
  <c r="I90" i="3" s="1"/>
  <c r="H86" i="3"/>
  <c r="I86" i="3" s="1"/>
  <c r="H82" i="3"/>
  <c r="I82" i="3" s="1"/>
  <c r="H17" i="3"/>
  <c r="I17" i="3" s="1"/>
  <c r="H180" i="3"/>
  <c r="I180" i="3" s="1"/>
  <c r="H249" i="3"/>
  <c r="I249" i="3" s="1"/>
  <c r="H247" i="3"/>
  <c r="I247" i="3" s="1"/>
  <c r="H245" i="3"/>
  <c r="I245" i="3" s="1"/>
  <c r="H243" i="3"/>
  <c r="I243" i="3" s="1"/>
  <c r="H240" i="3"/>
  <c r="I240" i="3" s="1"/>
  <c r="H227" i="3"/>
  <c r="I227" i="3" s="1"/>
  <c r="H223" i="3"/>
  <c r="I223" i="3" s="1"/>
  <c r="H219" i="3"/>
  <c r="I219" i="3" s="1"/>
  <c r="H215" i="3"/>
  <c r="I215" i="3" s="1"/>
  <c r="H211" i="3"/>
  <c r="I211" i="3" s="1"/>
  <c r="H55" i="3"/>
  <c r="I55" i="3" s="1"/>
  <c r="H51" i="3"/>
  <c r="I51" i="3" s="1"/>
  <c r="H49" i="3"/>
  <c r="I49" i="3" s="1"/>
  <c r="H47" i="3"/>
  <c r="I47" i="3" s="1"/>
  <c r="H39" i="3"/>
  <c r="I39" i="3" s="1"/>
  <c r="H96" i="3"/>
  <c r="I96" i="3" s="1"/>
  <c r="H88" i="3"/>
  <c r="I88" i="3" s="1"/>
  <c r="H84" i="3"/>
  <c r="I84" i="3" s="1"/>
  <c r="H69" i="3"/>
  <c r="I69" i="3" s="1"/>
  <c r="H67" i="3"/>
  <c r="I67" i="3" s="1"/>
  <c r="E72" i="1"/>
  <c r="J72" i="1" s="1"/>
  <c r="K72" i="1" s="1"/>
  <c r="L72" i="1" s="1"/>
  <c r="M72" i="1" s="1"/>
  <c r="N72" i="1" s="1"/>
  <c r="E67" i="1"/>
  <c r="J67" i="1" s="1"/>
  <c r="K67" i="1" s="1"/>
  <c r="L67" i="1" s="1"/>
  <c r="M67" i="1" s="1"/>
  <c r="N67" i="1" s="1"/>
  <c r="E59" i="1"/>
  <c r="J59" i="1" s="1"/>
  <c r="K59" i="1" s="1"/>
  <c r="L59" i="1" s="1"/>
  <c r="M59" i="1" s="1"/>
  <c r="N59" i="1" s="1"/>
  <c r="E48" i="1"/>
  <c r="J48" i="1" s="1"/>
  <c r="K48" i="1" s="1"/>
  <c r="L48" i="1" s="1"/>
  <c r="M48" i="1" s="1"/>
  <c r="N48" i="1" s="1"/>
  <c r="H81" i="3"/>
  <c r="I81" i="3" s="1"/>
  <c r="H99" i="3"/>
  <c r="I99" i="3" s="1"/>
  <c r="H110" i="3"/>
  <c r="I110" i="3" s="1"/>
  <c r="H78" i="3"/>
  <c r="I78" i="3" s="1"/>
  <c r="H106" i="3"/>
  <c r="I106" i="3" s="1"/>
  <c r="H114" i="3"/>
  <c r="I114" i="3" s="1"/>
  <c r="H95" i="3"/>
  <c r="I95" i="3" s="1"/>
  <c r="H107" i="3"/>
  <c r="I107" i="3" s="1"/>
  <c r="H83" i="3"/>
  <c r="I83" i="3" s="1"/>
  <c r="H168" i="3"/>
  <c r="I168" i="3" s="1"/>
  <c r="H160" i="3"/>
  <c r="I160" i="3" s="1"/>
  <c r="H136" i="3"/>
  <c r="I136" i="3" s="1"/>
  <c r="H155" i="3"/>
  <c r="I155" i="3" s="1"/>
  <c r="H151" i="3"/>
  <c r="I151" i="3" s="1"/>
  <c r="H147" i="3"/>
  <c r="I147" i="3" s="1"/>
  <c r="H145" i="3"/>
  <c r="I145" i="3" s="1"/>
  <c r="H141" i="3"/>
  <c r="I141" i="3" s="1"/>
  <c r="H137" i="3"/>
  <c r="I137" i="3" s="1"/>
  <c r="H193" i="3"/>
  <c r="I193" i="3" s="1"/>
  <c r="H229" i="3"/>
  <c r="I229" i="3" s="1"/>
  <c r="H19" i="3"/>
  <c r="I19" i="3" s="1"/>
  <c r="H42" i="3"/>
  <c r="I42" i="3" s="1"/>
  <c r="H13" i="3"/>
  <c r="I13" i="3" s="1"/>
  <c r="H8" i="3"/>
  <c r="I8" i="3" s="1"/>
  <c r="H24" i="3"/>
  <c r="I24" i="3" s="1"/>
  <c r="H21" i="3"/>
  <c r="I21" i="3" s="1"/>
  <c r="H41" i="3"/>
  <c r="I41" i="3" s="1"/>
  <c r="H20" i="3"/>
  <c r="I20" i="3" s="1"/>
  <c r="H23" i="3"/>
  <c r="I23" i="3" s="1"/>
  <c r="H16" i="3"/>
  <c r="I16" i="3" s="1"/>
  <c r="H57" i="3"/>
  <c r="I57" i="3" s="1"/>
  <c r="H28" i="3"/>
  <c r="I28" i="3" s="1"/>
  <c r="H9" i="3"/>
  <c r="I9" i="3" s="1"/>
  <c r="H12" i="3"/>
  <c r="I12" i="3" s="1"/>
  <c r="H59" i="3"/>
  <c r="I59" i="3" s="1"/>
  <c r="H48" i="3"/>
  <c r="I48" i="3" s="1"/>
  <c r="H11" i="3"/>
  <c r="I11" i="3" s="1"/>
  <c r="H44" i="3"/>
  <c r="I44" i="3" s="1"/>
  <c r="H37" i="3"/>
  <c r="I37" i="3" s="1"/>
  <c r="E74" i="1"/>
  <c r="J74" i="1" s="1"/>
  <c r="K74" i="1" s="1"/>
  <c r="L74" i="1" s="1"/>
  <c r="M74" i="1" s="1"/>
  <c r="N74" i="1" s="1"/>
  <c r="E77" i="1"/>
  <c r="J77" i="1" s="1"/>
  <c r="K77" i="1" s="1"/>
  <c r="L77" i="1" s="1"/>
  <c r="M77" i="1" s="1"/>
  <c r="N77" i="1" s="1"/>
  <c r="E115" i="1"/>
  <c r="J115" i="1" s="1"/>
  <c r="K115" i="1" s="1"/>
  <c r="L115" i="1" s="1"/>
  <c r="M115" i="1" s="1"/>
  <c r="N115" i="1" s="1"/>
  <c r="E107" i="1"/>
  <c r="J107" i="1" s="1"/>
  <c r="K107" i="1" s="1"/>
  <c r="L107" i="1" s="1"/>
  <c r="M107" i="1" s="1"/>
  <c r="N107" i="1" s="1"/>
  <c r="E42" i="1"/>
  <c r="J42" i="1" s="1"/>
  <c r="K42" i="1" s="1"/>
  <c r="L42" i="1" s="1"/>
  <c r="M42" i="1" s="1"/>
  <c r="N42" i="1" s="1"/>
  <c r="E65" i="1"/>
  <c r="J65" i="1" s="1"/>
  <c r="K65" i="1" s="1"/>
  <c r="L65" i="1" s="1"/>
  <c r="M65" i="1" s="1"/>
  <c r="N65" i="1" s="1"/>
  <c r="E64" i="1"/>
  <c r="J64" i="1" s="1"/>
  <c r="K64" i="1" s="1"/>
  <c r="L64" i="1" s="1"/>
  <c r="M64" i="1" s="1"/>
  <c r="N64" i="1" s="1"/>
  <c r="E26" i="1"/>
  <c r="J26" i="1" s="1"/>
  <c r="K26" i="1" s="1"/>
  <c r="L26" i="1" s="1"/>
  <c r="M26" i="1" s="1"/>
  <c r="N26" i="1" s="1"/>
  <c r="E56" i="1"/>
  <c r="J56" i="1" s="1"/>
  <c r="K56" i="1" s="1"/>
  <c r="L56" i="1" s="1"/>
  <c r="M56" i="1" s="1"/>
  <c r="N56" i="1" s="1"/>
  <c r="E36" i="1"/>
  <c r="J36" i="1" s="1"/>
  <c r="K36" i="1" s="1"/>
  <c r="L36" i="1" s="1"/>
  <c r="M36" i="1" s="1"/>
  <c r="N36" i="1" s="1"/>
  <c r="E31" i="1"/>
  <c r="J31" i="1" s="1"/>
  <c r="K31" i="1" s="1"/>
  <c r="L31" i="1" s="1"/>
  <c r="M31" i="1" s="1"/>
  <c r="N31" i="1" s="1"/>
  <c r="E50" i="1"/>
  <c r="J50" i="1" s="1"/>
  <c r="K50" i="1" s="1"/>
  <c r="L50" i="1" s="1"/>
  <c r="M50" i="1" s="1"/>
  <c r="N50" i="1" s="1"/>
  <c r="E28" i="1"/>
  <c r="J28" i="1" s="1"/>
  <c r="K28" i="1" s="1"/>
  <c r="L28" i="1" s="1"/>
  <c r="M28" i="1" s="1"/>
  <c r="N28" i="1" s="1"/>
  <c r="E27" i="1"/>
  <c r="J27" i="1" s="1"/>
  <c r="K27" i="1" s="1"/>
  <c r="L27" i="1" s="1"/>
  <c r="M27" i="1" s="1"/>
  <c r="N27" i="1" s="1"/>
  <c r="E62" i="1"/>
  <c r="J62" i="1" s="1"/>
  <c r="K62" i="1" s="1"/>
  <c r="L62" i="1" s="1"/>
  <c r="M62" i="1" s="1"/>
  <c r="N62" i="1" s="1"/>
  <c r="E60" i="1"/>
  <c r="J60" i="1" s="1"/>
  <c r="K60" i="1" s="1"/>
  <c r="L60" i="1" s="1"/>
  <c r="M60" i="1" s="1"/>
  <c r="N60" i="1" s="1"/>
  <c r="E44" i="1"/>
  <c r="J44" i="1" s="1"/>
  <c r="K44" i="1" s="1"/>
  <c r="L44" i="1" s="1"/>
  <c r="M44" i="1" s="1"/>
  <c r="N44" i="1" s="1"/>
  <c r="E69" i="1"/>
  <c r="J69" i="1" s="1"/>
  <c r="K69" i="1" s="1"/>
  <c r="L69" i="1" s="1"/>
  <c r="M69" i="1" s="1"/>
  <c r="N69" i="1" s="1"/>
  <c r="E61" i="1"/>
  <c r="J61" i="1" s="1"/>
  <c r="K61" i="1" s="1"/>
  <c r="L61" i="1" s="1"/>
  <c r="M61" i="1" s="1"/>
  <c r="N61" i="1" s="1"/>
  <c r="E53" i="1"/>
  <c r="J53" i="1" s="1"/>
  <c r="K53" i="1" s="1"/>
  <c r="L53" i="1" s="1"/>
  <c r="M53" i="1" s="1"/>
  <c r="N53" i="1" s="1"/>
  <c r="E33" i="1"/>
  <c r="J33" i="1" s="1"/>
  <c r="K33" i="1" s="1"/>
  <c r="L33" i="1" s="1"/>
  <c r="M33" i="1" s="1"/>
  <c r="N33" i="1" s="1"/>
  <c r="E25" i="1"/>
  <c r="J25" i="1" s="1"/>
  <c r="K25" i="1" s="1"/>
  <c r="L25" i="1" s="1"/>
  <c r="M25" i="1" s="1"/>
  <c r="N25" i="1" s="1"/>
  <c r="E63" i="1"/>
  <c r="J63" i="1" s="1"/>
  <c r="K63" i="1" s="1"/>
  <c r="L63" i="1" s="1"/>
  <c r="M63" i="1" s="1"/>
  <c r="N63" i="1" s="1"/>
  <c r="E46" i="1"/>
  <c r="J46" i="1" s="1"/>
  <c r="K46" i="1" s="1"/>
  <c r="L46" i="1" s="1"/>
  <c r="M46" i="1" s="1"/>
  <c r="N46" i="1" s="1"/>
  <c r="E38" i="1"/>
  <c r="J38" i="1" s="1"/>
  <c r="K38" i="1" s="1"/>
  <c r="L38" i="1" s="1"/>
  <c r="M38" i="1" s="1"/>
  <c r="N38" i="1" s="1"/>
  <c r="E30" i="1"/>
  <c r="J30" i="1" s="1"/>
  <c r="K30" i="1" s="1"/>
  <c r="L30" i="1" s="1"/>
  <c r="M30" i="1" s="1"/>
  <c r="N30" i="1" s="1"/>
  <c r="E52" i="1"/>
  <c r="J52" i="1" s="1"/>
  <c r="K52" i="1" s="1"/>
  <c r="L52" i="1" s="1"/>
  <c r="M52" i="1" s="1"/>
  <c r="N52" i="1" s="1"/>
  <c r="E37" i="1"/>
  <c r="J37" i="1" s="1"/>
  <c r="K37" i="1" s="1"/>
  <c r="L37" i="1" s="1"/>
  <c r="M37" i="1" s="1"/>
  <c r="N37" i="1" s="1"/>
  <c r="E32" i="1"/>
  <c r="J32" i="1" s="1"/>
  <c r="K32" i="1" s="1"/>
  <c r="L32" i="1" s="1"/>
  <c r="M32" i="1" s="1"/>
  <c r="N32" i="1" s="1"/>
  <c r="E75" i="1"/>
  <c r="J75" i="1" s="1"/>
  <c r="K75" i="1" s="1"/>
  <c r="L75" i="1" s="1"/>
  <c r="M75" i="1" s="1"/>
  <c r="N75" i="1" s="1"/>
  <c r="E73" i="1"/>
  <c r="J73" i="1" s="1"/>
  <c r="K73" i="1" s="1"/>
  <c r="L73" i="1" s="1"/>
  <c r="M73" i="1" s="1"/>
  <c r="N73" i="1" s="1"/>
  <c r="E70" i="1"/>
  <c r="J70" i="1" s="1"/>
  <c r="K70" i="1" s="1"/>
  <c r="L70" i="1" s="1"/>
  <c r="M70" i="1" s="1"/>
  <c r="N70" i="1" s="1"/>
  <c r="E57" i="1"/>
  <c r="J57" i="1" s="1"/>
  <c r="K57" i="1" s="1"/>
  <c r="L57" i="1" s="1"/>
  <c r="M57" i="1" s="1"/>
  <c r="N57" i="1" s="1"/>
  <c r="E54" i="1"/>
  <c r="J54" i="1" s="1"/>
  <c r="K54" i="1" s="1"/>
  <c r="L54" i="1" s="1"/>
  <c r="M54" i="1" s="1"/>
  <c r="N54" i="1" s="1"/>
  <c r="E51" i="1"/>
  <c r="J51" i="1" s="1"/>
  <c r="K51" i="1" s="1"/>
  <c r="L51" i="1" s="1"/>
  <c r="M51" i="1" s="1"/>
  <c r="N51" i="1" s="1"/>
  <c r="E66" i="1"/>
  <c r="J66" i="1" s="1"/>
  <c r="K66" i="1" s="1"/>
  <c r="L66" i="1" s="1"/>
  <c r="M66" i="1" s="1"/>
  <c r="N66" i="1" s="1"/>
  <c r="E58" i="1"/>
  <c r="J58" i="1" s="1"/>
  <c r="K58" i="1" s="1"/>
  <c r="L58" i="1" s="1"/>
  <c r="M58" i="1" s="1"/>
  <c r="N58" i="1" s="1"/>
  <c r="E76" i="1"/>
  <c r="J76" i="1" s="1"/>
  <c r="K76" i="1" s="1"/>
  <c r="L76" i="1" s="1"/>
  <c r="M76" i="1" s="1"/>
  <c r="N76" i="1" s="1"/>
  <c r="E49" i="1"/>
  <c r="J49" i="1" s="1"/>
  <c r="K49" i="1" s="1"/>
  <c r="L49" i="1" s="1"/>
  <c r="M49" i="1" s="1"/>
  <c r="N49" i="1" s="1"/>
  <c r="E41" i="1"/>
  <c r="J41" i="1" s="1"/>
  <c r="K41" i="1" s="1"/>
  <c r="L41" i="1" s="1"/>
  <c r="M41" i="1" s="1"/>
  <c r="N41" i="1" s="1"/>
  <c r="E55" i="1"/>
  <c r="J55" i="1" s="1"/>
  <c r="K55" i="1" s="1"/>
  <c r="L55" i="1" s="1"/>
  <c r="M55" i="1" s="1"/>
  <c r="N55" i="1" s="1"/>
  <c r="C218" i="1"/>
  <c r="H143" i="3"/>
  <c r="I143" i="3" s="1"/>
  <c r="H92" i="3"/>
  <c r="I92" i="3" s="1"/>
  <c r="H85" i="3"/>
  <c r="I85" i="3" s="1"/>
  <c r="H172" i="3"/>
  <c r="I172" i="3" s="1"/>
  <c r="H164" i="3"/>
  <c r="I164" i="3" s="1"/>
  <c r="H156" i="3"/>
  <c r="I156" i="3" s="1"/>
  <c r="H153" i="3"/>
  <c r="I153" i="3" s="1"/>
  <c r="H244" i="3"/>
  <c r="I244" i="3" s="1"/>
  <c r="H231" i="3"/>
  <c r="I231" i="3" s="1"/>
  <c r="H53" i="3"/>
  <c r="I53" i="3" s="1"/>
  <c r="H43" i="3"/>
  <c r="I43" i="3" s="1"/>
  <c r="H33" i="3"/>
  <c r="I33" i="3" s="1"/>
  <c r="H183" i="3"/>
  <c r="I183" i="3" s="1"/>
  <c r="H94" i="3"/>
  <c r="I94" i="3" s="1"/>
  <c r="H80" i="3"/>
  <c r="I80" i="3" s="1"/>
  <c r="H182" i="3"/>
  <c r="I182" i="3" s="1"/>
  <c r="H175" i="3"/>
  <c r="I175" i="3" s="1"/>
  <c r="H171" i="3"/>
  <c r="I171" i="3" s="1"/>
  <c r="H167" i="3"/>
  <c r="I167" i="3" s="1"/>
  <c r="H163" i="3"/>
  <c r="I163" i="3" s="1"/>
  <c r="H159" i="3"/>
  <c r="I159" i="3" s="1"/>
  <c r="H132" i="3"/>
  <c r="I132" i="3" s="1"/>
  <c r="H246" i="3"/>
  <c r="I246" i="3" s="1"/>
  <c r="H233" i="3"/>
  <c r="I233" i="3" s="1"/>
  <c r="H230" i="3"/>
  <c r="I230" i="3" s="1"/>
  <c r="H210" i="3"/>
  <c r="I210" i="3" s="1"/>
  <c r="H52" i="3"/>
  <c r="I52" i="3" s="1"/>
  <c r="H45" i="3"/>
  <c r="I45" i="3" s="1"/>
  <c r="H35" i="3"/>
  <c r="I35" i="3" s="1"/>
  <c r="E40" i="1"/>
  <c r="J40" i="1" s="1"/>
  <c r="K40" i="1" s="1"/>
  <c r="L40" i="1" s="1"/>
  <c r="M40" i="1" s="1"/>
  <c r="N40" i="1" s="1"/>
  <c r="H128" i="3"/>
  <c r="I128" i="3" s="1"/>
  <c r="H177" i="3"/>
  <c r="I177" i="3" s="1"/>
  <c r="H169" i="3"/>
  <c r="I169" i="3" s="1"/>
  <c r="H161" i="3"/>
  <c r="I161" i="3" s="1"/>
  <c r="F16" i="1"/>
  <c r="H16" i="1" s="1"/>
  <c r="J16" i="1" s="1"/>
  <c r="K16" i="1" s="1"/>
  <c r="L16" i="1" s="1"/>
  <c r="M16" i="1" s="1"/>
  <c r="N16" i="1" s="1"/>
  <c r="E47" i="1"/>
  <c r="J47" i="1" s="1"/>
  <c r="K47" i="1" s="1"/>
  <c r="L47" i="1" s="1"/>
  <c r="M47" i="1" s="1"/>
  <c r="N47" i="1" s="1"/>
  <c r="E43" i="1"/>
  <c r="J43" i="1" s="1"/>
  <c r="K43" i="1" s="1"/>
  <c r="L43" i="1" s="1"/>
  <c r="M43" i="1" s="1"/>
  <c r="N43" i="1" s="1"/>
  <c r="E39" i="1"/>
  <c r="J39" i="1" s="1"/>
  <c r="K39" i="1" s="1"/>
  <c r="L39" i="1" s="1"/>
  <c r="M39" i="1" s="1"/>
  <c r="N39" i="1" s="1"/>
  <c r="E35" i="1"/>
  <c r="J35" i="1" s="1"/>
  <c r="K35" i="1" s="1"/>
  <c r="L35" i="1" s="1"/>
  <c r="M35" i="1" s="1"/>
  <c r="N35" i="1" s="1"/>
  <c r="D218" i="1"/>
  <c r="D210" i="1"/>
  <c r="D209" i="1"/>
  <c r="D208" i="1"/>
  <c r="H198" i="3"/>
  <c r="I198" i="3" s="1"/>
  <c r="H196" i="3"/>
  <c r="I196" i="3" s="1"/>
  <c r="H195" i="3"/>
  <c r="I195" i="3" s="1"/>
  <c r="H194" i="3"/>
  <c r="I194" i="3" s="1"/>
  <c r="H209" i="3"/>
  <c r="I209" i="3" s="1"/>
  <c r="H208" i="3"/>
  <c r="I208" i="3" s="1"/>
  <c r="H207" i="3"/>
  <c r="I207" i="3" s="1"/>
  <c r="H206" i="3"/>
  <c r="I206" i="3" s="1"/>
  <c r="H205" i="3"/>
  <c r="I205" i="3" s="1"/>
  <c r="H204" i="3"/>
  <c r="I204" i="3" s="1"/>
  <c r="H203" i="3"/>
  <c r="I203" i="3" s="1"/>
  <c r="H202" i="3"/>
  <c r="I202" i="3" s="1"/>
  <c r="H201" i="3"/>
  <c r="I201" i="3" s="1"/>
  <c r="H200" i="3"/>
  <c r="I200" i="3" s="1"/>
  <c r="H199" i="3"/>
  <c r="I199" i="3" s="1"/>
  <c r="H226" i="3"/>
  <c r="I226" i="3" s="1"/>
  <c r="H225" i="3"/>
  <c r="I225" i="3" s="1"/>
  <c r="H222" i="3"/>
  <c r="I222" i="3" s="1"/>
  <c r="H221" i="3"/>
  <c r="I221" i="3" s="1"/>
  <c r="H218" i="3"/>
  <c r="I218" i="3" s="1"/>
  <c r="H217" i="3"/>
  <c r="I217" i="3" s="1"/>
  <c r="H214" i="3"/>
  <c r="I214" i="3" s="1"/>
  <c r="H213" i="3"/>
  <c r="I213" i="3" s="1"/>
  <c r="H126" i="3"/>
  <c r="I126" i="3" s="1"/>
  <c r="H131" i="3"/>
  <c r="I131" i="3" s="1"/>
  <c r="H178" i="3"/>
  <c r="I178" i="3" s="1"/>
  <c r="H170" i="3"/>
  <c r="I170" i="3" s="1"/>
  <c r="H162" i="3"/>
  <c r="I162" i="3" s="1"/>
  <c r="H154" i="3"/>
  <c r="I154" i="3" s="1"/>
  <c r="H146" i="3"/>
  <c r="I146" i="3" s="1"/>
  <c r="H138" i="3"/>
  <c r="I138" i="3" s="1"/>
  <c r="D211" i="1"/>
  <c r="F17" i="1"/>
  <c r="E98" i="1"/>
  <c r="J98" i="1" s="1"/>
  <c r="K98" i="1" s="1"/>
  <c r="L98" i="1" s="1"/>
  <c r="M98" i="1" s="1"/>
  <c r="N98" i="1" s="1"/>
  <c r="E96" i="1"/>
  <c r="J96" i="1" s="1"/>
  <c r="K96" i="1" s="1"/>
  <c r="L96" i="1" s="1"/>
  <c r="M96" i="1" s="1"/>
  <c r="N96" i="1" s="1"/>
  <c r="E94" i="1"/>
  <c r="J94" i="1" s="1"/>
  <c r="K94" i="1" s="1"/>
  <c r="L94" i="1" s="1"/>
  <c r="M94" i="1" s="1"/>
  <c r="N94" i="1" s="1"/>
  <c r="E92" i="1"/>
  <c r="J92" i="1" s="1"/>
  <c r="K92" i="1" s="1"/>
  <c r="L92" i="1" s="1"/>
  <c r="M92" i="1" s="1"/>
  <c r="N92" i="1" s="1"/>
  <c r="E90" i="1"/>
  <c r="J90" i="1" s="1"/>
  <c r="K90" i="1" s="1"/>
  <c r="L90" i="1" s="1"/>
  <c r="M90" i="1" s="1"/>
  <c r="N90" i="1" s="1"/>
  <c r="E88" i="1"/>
  <c r="J88" i="1" s="1"/>
  <c r="K88" i="1" s="1"/>
  <c r="L88" i="1" s="1"/>
  <c r="M88" i="1" s="1"/>
  <c r="N88" i="1" s="1"/>
  <c r="E86" i="1"/>
  <c r="J86" i="1" s="1"/>
  <c r="K86" i="1" s="1"/>
  <c r="L86" i="1" s="1"/>
  <c r="M86" i="1" s="1"/>
  <c r="N86" i="1" s="1"/>
  <c r="E84" i="1"/>
  <c r="J84" i="1" s="1"/>
  <c r="K84" i="1" s="1"/>
  <c r="L84" i="1" s="1"/>
  <c r="M84" i="1" s="1"/>
  <c r="N84" i="1" s="1"/>
  <c r="E82" i="1"/>
  <c r="J82" i="1" s="1"/>
  <c r="K82" i="1" s="1"/>
  <c r="L82" i="1" s="1"/>
  <c r="M82" i="1" s="1"/>
  <c r="N82" i="1" s="1"/>
  <c r="E116" i="1"/>
  <c r="J116" i="1" s="1"/>
  <c r="K116" i="1" s="1"/>
  <c r="L116" i="1" s="1"/>
  <c r="M116" i="1" s="1"/>
  <c r="N116" i="1" s="1"/>
  <c r="E114" i="1"/>
  <c r="J114" i="1" s="1"/>
  <c r="K114" i="1" s="1"/>
  <c r="L114" i="1" s="1"/>
  <c r="M114" i="1" s="1"/>
  <c r="N114" i="1" s="1"/>
  <c r="E113" i="1"/>
  <c r="J113" i="1" s="1"/>
  <c r="K113" i="1" s="1"/>
  <c r="L113" i="1" s="1"/>
  <c r="M113" i="1" s="1"/>
  <c r="N113" i="1" s="1"/>
  <c r="E112" i="1"/>
  <c r="J112" i="1" s="1"/>
  <c r="K112" i="1" s="1"/>
  <c r="L112" i="1" s="1"/>
  <c r="M112" i="1" s="1"/>
  <c r="N112" i="1" s="1"/>
  <c r="E110" i="1"/>
  <c r="J110" i="1" s="1"/>
  <c r="K110" i="1" s="1"/>
  <c r="L110" i="1" s="1"/>
  <c r="M110" i="1" s="1"/>
  <c r="N110" i="1" s="1"/>
  <c r="E109" i="1"/>
  <c r="J109" i="1" s="1"/>
  <c r="K109" i="1" s="1"/>
  <c r="L109" i="1" s="1"/>
  <c r="M109" i="1" s="1"/>
  <c r="N109" i="1" s="1"/>
  <c r="E108" i="1"/>
  <c r="J108" i="1" s="1"/>
  <c r="K108" i="1" s="1"/>
  <c r="L108" i="1" s="1"/>
  <c r="M108" i="1" s="1"/>
  <c r="N108" i="1" s="1"/>
  <c r="E106" i="1"/>
  <c r="J106" i="1" s="1"/>
  <c r="K106" i="1" s="1"/>
  <c r="L106" i="1" s="1"/>
  <c r="M106" i="1" s="1"/>
  <c r="N106" i="1" s="1"/>
  <c r="E105" i="1"/>
  <c r="J105" i="1" s="1"/>
  <c r="K105" i="1" s="1"/>
  <c r="L105" i="1" s="1"/>
  <c r="M105" i="1" s="1"/>
  <c r="N105" i="1" s="1"/>
  <c r="E104" i="1"/>
  <c r="J104" i="1" s="1"/>
  <c r="K104" i="1" s="1"/>
  <c r="L104" i="1" s="1"/>
  <c r="M104" i="1" s="1"/>
  <c r="N104" i="1" s="1"/>
  <c r="E102" i="1"/>
  <c r="J102" i="1" s="1"/>
  <c r="K102" i="1" s="1"/>
  <c r="L102" i="1" s="1"/>
  <c r="M102" i="1" s="1"/>
  <c r="N102" i="1" s="1"/>
  <c r="E101" i="1"/>
  <c r="J101" i="1" s="1"/>
  <c r="K101" i="1" s="1"/>
  <c r="L101" i="1" s="1"/>
  <c r="M101" i="1" s="1"/>
  <c r="N101" i="1" s="1"/>
  <c r="E80" i="1"/>
  <c r="J80" i="1" s="1"/>
  <c r="K80" i="1" s="1"/>
  <c r="L80" i="1" s="1"/>
  <c r="M80" i="1" s="1"/>
  <c r="N80" i="1" s="1"/>
  <c r="F15" i="1"/>
  <c r="E99" i="1"/>
  <c r="J99" i="1" s="1"/>
  <c r="K99" i="1" s="1"/>
  <c r="L99" i="1" s="1"/>
  <c r="M99" i="1" s="1"/>
  <c r="N99" i="1" s="1"/>
  <c r="E209" i="1"/>
  <c r="E208" i="1"/>
  <c r="F208" i="1" s="1"/>
  <c r="J176" i="1"/>
  <c r="K176" i="1" s="1"/>
  <c r="L176" i="1" s="1"/>
  <c r="M176" i="1" s="1"/>
  <c r="N176" i="1" s="1"/>
  <c r="E124" i="1"/>
  <c r="J124" i="1" s="1"/>
  <c r="K124" i="1" s="1"/>
  <c r="L124" i="1" s="1"/>
  <c r="M124" i="1" s="1"/>
  <c r="N124" i="1" s="1"/>
  <c r="E122" i="1"/>
  <c r="J122" i="1" s="1"/>
  <c r="K122" i="1" s="1"/>
  <c r="L122" i="1" s="1"/>
  <c r="M122" i="1" s="1"/>
  <c r="N122" i="1" s="1"/>
  <c r="E120" i="1"/>
  <c r="J120" i="1" s="1"/>
  <c r="K120" i="1" s="1"/>
  <c r="L120" i="1" s="1"/>
  <c r="M120" i="1" s="1"/>
  <c r="N120" i="1" s="1"/>
  <c r="E118" i="1"/>
  <c r="J118" i="1" s="1"/>
  <c r="K118" i="1" s="1"/>
  <c r="L118" i="1" s="1"/>
  <c r="M118" i="1" s="1"/>
  <c r="N118" i="1" s="1"/>
  <c r="E117" i="1"/>
  <c r="J117" i="1" s="1"/>
  <c r="K117" i="1" s="1"/>
  <c r="L117" i="1" s="1"/>
  <c r="M117" i="1" s="1"/>
  <c r="N117" i="1" s="1"/>
  <c r="E100" i="1"/>
  <c r="J100" i="1" s="1"/>
  <c r="K100" i="1" s="1"/>
  <c r="L100" i="1" s="1"/>
  <c r="M100" i="1" s="1"/>
  <c r="N100" i="1" s="1"/>
  <c r="E211" i="1"/>
  <c r="F211" i="1" s="1"/>
  <c r="E210" i="1"/>
  <c r="J177" i="1"/>
  <c r="K177" i="1" s="1"/>
  <c r="L177" i="1" s="1"/>
  <c r="M177" i="1" s="1"/>
  <c r="N177" i="1" s="1"/>
  <c r="J175" i="1"/>
  <c r="K175" i="1" s="1"/>
  <c r="L175" i="1" s="1"/>
  <c r="M175" i="1" s="1"/>
  <c r="N175" i="1" s="1"/>
  <c r="E125" i="1"/>
  <c r="J125" i="1" s="1"/>
  <c r="K125" i="1" s="1"/>
  <c r="L125" i="1" s="1"/>
  <c r="M125" i="1" s="1"/>
  <c r="N125" i="1" s="1"/>
  <c r="E123" i="1"/>
  <c r="J123" i="1" s="1"/>
  <c r="K123" i="1" s="1"/>
  <c r="L123" i="1" s="1"/>
  <c r="M123" i="1" s="1"/>
  <c r="N123" i="1" s="1"/>
  <c r="E121" i="1"/>
  <c r="J121" i="1" s="1"/>
  <c r="K121" i="1" s="1"/>
  <c r="L121" i="1" s="1"/>
  <c r="M121" i="1" s="1"/>
  <c r="N121" i="1" s="1"/>
  <c r="E119" i="1"/>
  <c r="J119" i="1" s="1"/>
  <c r="K119" i="1" s="1"/>
  <c r="L119" i="1" s="1"/>
  <c r="M119" i="1" s="1"/>
  <c r="N119" i="1" s="1"/>
  <c r="E97" i="1"/>
  <c r="J97" i="1" s="1"/>
  <c r="K97" i="1" s="1"/>
  <c r="L97" i="1" s="1"/>
  <c r="M97" i="1" s="1"/>
  <c r="N97" i="1" s="1"/>
  <c r="E95" i="1"/>
  <c r="J95" i="1" s="1"/>
  <c r="K95" i="1" s="1"/>
  <c r="L95" i="1" s="1"/>
  <c r="M95" i="1" s="1"/>
  <c r="N95" i="1" s="1"/>
  <c r="E93" i="1"/>
  <c r="J93" i="1" s="1"/>
  <c r="K93" i="1" s="1"/>
  <c r="L93" i="1" s="1"/>
  <c r="M93" i="1" s="1"/>
  <c r="N93" i="1" s="1"/>
  <c r="E91" i="1"/>
  <c r="J91" i="1" s="1"/>
  <c r="K91" i="1" s="1"/>
  <c r="L91" i="1" s="1"/>
  <c r="M91" i="1" s="1"/>
  <c r="N91" i="1" s="1"/>
  <c r="E89" i="1"/>
  <c r="J89" i="1" s="1"/>
  <c r="K89" i="1" s="1"/>
  <c r="L89" i="1" s="1"/>
  <c r="M89" i="1" s="1"/>
  <c r="N89" i="1" s="1"/>
  <c r="E87" i="1"/>
  <c r="J87" i="1" s="1"/>
  <c r="K87" i="1" s="1"/>
  <c r="L87" i="1" s="1"/>
  <c r="M87" i="1" s="1"/>
  <c r="N87" i="1" s="1"/>
  <c r="E85" i="1"/>
  <c r="J85" i="1" s="1"/>
  <c r="K85" i="1" s="1"/>
  <c r="L85" i="1" s="1"/>
  <c r="M85" i="1" s="1"/>
  <c r="N85" i="1" s="1"/>
  <c r="E83" i="1"/>
  <c r="J83" i="1" s="1"/>
  <c r="K83" i="1" s="1"/>
  <c r="L83" i="1" s="1"/>
  <c r="M83" i="1" s="1"/>
  <c r="N83" i="1" s="1"/>
  <c r="E81" i="1"/>
  <c r="J81" i="1" s="1"/>
  <c r="K81" i="1" s="1"/>
  <c r="L81" i="1" s="1"/>
  <c r="M81" i="1" s="1"/>
  <c r="N81" i="1" s="1"/>
  <c r="E79" i="1"/>
  <c r="J79" i="1" s="1"/>
  <c r="K79" i="1" s="1"/>
  <c r="L79" i="1" s="1"/>
  <c r="M79" i="1" s="1"/>
  <c r="N79" i="1" s="1"/>
  <c r="J185" i="1"/>
  <c r="K185" i="1" s="1"/>
  <c r="L185" i="1" s="1"/>
  <c r="M185" i="1" s="1"/>
  <c r="N185" i="1" s="1"/>
  <c r="J183" i="1"/>
  <c r="K183" i="1" s="1"/>
  <c r="L183" i="1" s="1"/>
  <c r="M183" i="1" s="1"/>
  <c r="N183" i="1" s="1"/>
  <c r="J181" i="1"/>
  <c r="K181" i="1" s="1"/>
  <c r="L181" i="1" s="1"/>
  <c r="M181" i="1" s="1"/>
  <c r="N181" i="1" s="1"/>
  <c r="J179" i="1"/>
  <c r="K179" i="1" s="1"/>
  <c r="L179" i="1" s="1"/>
  <c r="M179" i="1" s="1"/>
  <c r="N179" i="1" s="1"/>
  <c r="E78" i="1"/>
  <c r="J78" i="1" s="1"/>
  <c r="J184" i="1"/>
  <c r="K184" i="1" s="1"/>
  <c r="L184" i="1" s="1"/>
  <c r="M184" i="1" s="1"/>
  <c r="N184" i="1" s="1"/>
  <c r="J182" i="1"/>
  <c r="K182" i="1" s="1"/>
  <c r="L182" i="1" s="1"/>
  <c r="M182" i="1" s="1"/>
  <c r="N182" i="1" s="1"/>
  <c r="J180" i="1"/>
  <c r="K180" i="1" s="1"/>
  <c r="L180" i="1" s="1"/>
  <c r="M180" i="1" s="1"/>
  <c r="N180" i="1" s="1"/>
  <c r="J178" i="1"/>
  <c r="K178" i="1" s="1"/>
  <c r="L178" i="1" s="1"/>
  <c r="M178" i="1" s="1"/>
  <c r="N178" i="1" s="1"/>
  <c r="G208" i="1"/>
  <c r="H14" i="1"/>
  <c r="H17" i="1"/>
  <c r="J17" i="1" s="1"/>
  <c r="K17" i="1" s="1"/>
  <c r="L17" i="1" s="1"/>
  <c r="M17" i="1" s="1"/>
  <c r="N17" i="1" s="1"/>
  <c r="G211" i="1"/>
  <c r="H15" i="1"/>
  <c r="J15" i="1" s="1"/>
  <c r="G209" i="1"/>
  <c r="G210" i="1"/>
  <c r="I117" i="3" l="1"/>
  <c r="I61" i="3"/>
  <c r="E218" i="1"/>
  <c r="E383" i="1" s="1"/>
  <c r="I251" i="3"/>
  <c r="F209" i="1"/>
  <c r="H209" i="1" s="1"/>
  <c r="I185" i="3"/>
  <c r="F210" i="1"/>
  <c r="H210" i="1" s="1"/>
  <c r="E192" i="1"/>
  <c r="E193" i="1" s="1"/>
  <c r="H208" i="1"/>
  <c r="H211" i="1"/>
  <c r="J192" i="1"/>
  <c r="K78" i="1"/>
  <c r="J20" i="1"/>
  <c r="K20" i="1" s="1"/>
  <c r="L20" i="1" s="1"/>
  <c r="M20" i="1" s="1"/>
  <c r="N20" i="1" s="1"/>
  <c r="K15" i="1"/>
  <c r="L15" i="1" s="1"/>
  <c r="M15" i="1" s="1"/>
  <c r="N15" i="1" s="1"/>
  <c r="J14" i="1"/>
  <c r="H18" i="1"/>
  <c r="E255" i="3" l="1"/>
  <c r="E256" i="3" s="1"/>
  <c r="E257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H212" i="1"/>
  <c r="H213" i="1" s="1"/>
  <c r="B387" i="1" s="1"/>
  <c r="C397" i="1" s="1"/>
  <c r="C406" i="1" s="1"/>
  <c r="L78" i="1"/>
  <c r="K192" i="1"/>
  <c r="J18" i="1"/>
  <c r="K18" i="1" s="1"/>
  <c r="L18" i="1" s="1"/>
  <c r="M18" i="1" s="1"/>
  <c r="N18" i="1" s="1"/>
  <c r="H19" i="1"/>
  <c r="D197" i="1" s="1"/>
  <c r="C396" i="1" s="1"/>
  <c r="E258" i="3" l="1"/>
  <c r="C269" i="3" s="1"/>
  <c r="M78" i="1"/>
  <c r="L192" i="1"/>
  <c r="C405" i="1"/>
  <c r="C11" i="4" s="1"/>
  <c r="C398" i="1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C270" i="3"/>
  <c r="C271" i="3" s="1"/>
  <c r="C272" i="3" s="1"/>
  <c r="C273" i="3" s="1"/>
  <c r="C274" i="3" s="1"/>
  <c r="C275" i="3" s="1"/>
  <c r="C276" i="3" s="1"/>
  <c r="C277" i="3" s="1"/>
  <c r="C278" i="3" s="1"/>
  <c r="C279" i="3" s="1"/>
  <c r="G270" i="3" s="1"/>
  <c r="G269" i="3"/>
  <c r="N78" i="1"/>
  <c r="N192" i="1" s="1"/>
  <c r="N193" i="1" s="1"/>
  <c r="N196" i="1" s="1"/>
  <c r="M192" i="1"/>
  <c r="M193" i="1" s="1"/>
  <c r="C402" i="1"/>
  <c r="C412" i="1" s="1"/>
  <c r="I11" i="4" s="1"/>
  <c r="C407" i="1"/>
  <c r="G271" i="3" l="1"/>
  <c r="G276" i="3" s="1"/>
  <c r="I17" i="4" s="1"/>
  <c r="G22" i="4" s="1"/>
  <c r="C12" i="4"/>
  <c r="C13" i="4" s="1"/>
  <c r="C14" i="4" s="1"/>
  <c r="C15" i="4" s="1"/>
  <c r="C16" i="4" s="1"/>
  <c r="C17" i="4" s="1"/>
  <c r="C18" i="4" s="1"/>
  <c r="C19" i="4" s="1"/>
  <c r="C20" i="4" s="1"/>
  <c r="C21" i="4" s="1"/>
</calcChain>
</file>

<file path=xl/sharedStrings.xml><?xml version="1.0" encoding="utf-8"?>
<sst xmlns="http://schemas.openxmlformats.org/spreadsheetml/2006/main" count="330" uniqueCount="150">
  <si>
    <t>PSME</t>
  </si>
  <si>
    <t>****************************************************************************</t>
  </si>
  <si>
    <t>Size Now (cm)</t>
  </si>
  <si>
    <t>Biomass now (grams)</t>
  </si>
  <si>
    <t>Total Biomass</t>
  </si>
  <si>
    <t>DBHclass</t>
  </si>
  <si>
    <t>(class mid-point)</t>
  </si>
  <si>
    <t>Bark/Bole</t>
  </si>
  <si>
    <t>Roots</t>
  </si>
  <si>
    <t>Leaf/Branch</t>
  </si>
  <si>
    <t>Total</t>
  </si>
  <si>
    <t>#stems</t>
  </si>
  <si>
    <t>(Mg)=10^6 g</t>
  </si>
  <si>
    <t>10-20cm</t>
  </si>
  <si>
    <t>20-30cm</t>
  </si>
  <si>
    <t>30-40cm</t>
  </si>
  <si>
    <t>40-50cm</t>
  </si>
  <si>
    <t>DBH (cm)</t>
  </si>
  <si>
    <t>Ten years Ago:</t>
  </si>
  <si>
    <t>Biomass now</t>
  </si>
  <si>
    <t>Biomass then</t>
  </si>
  <si>
    <t>Difference</t>
  </si>
  <si>
    <t xml:space="preserve">Biomass </t>
  </si>
  <si>
    <t>accum./yr</t>
  </si>
  <si>
    <t>Mg/ha/yr</t>
  </si>
  <si>
    <t>Carbon</t>
  </si>
  <si>
    <t>Mg C/ha/yr</t>
  </si>
  <si>
    <t>BIOMASS NOW</t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</si>
  <si>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(big trees) Mg</t>
    </r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</si>
  <si>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(big trees) Mg/ha</t>
    </r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</si>
  <si>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(big trees + small trees) Mg/ha</t>
    </r>
  </si>
  <si>
    <t>Size ten years</t>
  </si>
  <si>
    <t>Ago (cm)</t>
  </si>
  <si>
    <t>BIOMASS TEN YEARS AGO</t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</si>
  <si>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(big trees) Mg</t>
    </r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</si>
  <si>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(big trees) Mg/ha</t>
    </r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</si>
  <si>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(big trees + small trees) Mg/ha</t>
    </r>
  </si>
  <si>
    <t>Carbon Accumulation</t>
  </si>
  <si>
    <t>in Living Trees</t>
  </si>
  <si>
    <t>Piece #</t>
  </si>
  <si>
    <t>Large Diameter</t>
  </si>
  <si>
    <t>Samll diameter</t>
  </si>
  <si>
    <t>Length (m)</t>
  </si>
  <si>
    <t>Decay class</t>
  </si>
  <si>
    <t>cm</t>
  </si>
  <si>
    <t>m</t>
  </si>
  <si>
    <t>Lg diameter</t>
  </si>
  <si>
    <t>sm diameter</t>
  </si>
  <si>
    <t>length</t>
  </si>
  <si>
    <t>decay class</t>
  </si>
  <si>
    <t>Biomass</t>
  </si>
  <si>
    <t>Basal Area (cm^2)</t>
  </si>
  <si>
    <t xml:space="preserve">Large </t>
  </si>
  <si>
    <t>Small</t>
  </si>
  <si>
    <t>Log Vol</t>
  </si>
  <si>
    <t>(cm^3)</t>
  </si>
  <si>
    <t>(m^3)</t>
  </si>
  <si>
    <t>Total Log volume (m^3/0.2ha)</t>
  </si>
  <si>
    <t>Total Log volume (m^3/ha)</t>
  </si>
  <si>
    <t>Assume Log Density of 0.4 g/cm^3</t>
  </si>
  <si>
    <t>This translates to 400 kg/m^3</t>
  </si>
  <si>
    <t>Total Log Biomass (Mg/ha)</t>
  </si>
  <si>
    <t>Or 0.4 Mg/m^3</t>
  </si>
  <si>
    <t>All calculations based on allometric equations for PSME</t>
  </si>
  <si>
    <t>How has log biomass changed over the last 10 years?</t>
  </si>
  <si>
    <t>Assume a decay rate of 3%/year</t>
  </si>
  <si>
    <t>Year</t>
  </si>
  <si>
    <t>Total Carbon in Logs (Mg C/ha)</t>
  </si>
  <si>
    <t>Carbon Present in the forest (Mg C/ha)</t>
  </si>
  <si>
    <t>Woody</t>
  </si>
  <si>
    <t>Debris</t>
  </si>
  <si>
    <t>Carbon now</t>
  </si>
  <si>
    <t>Carbon then</t>
  </si>
  <si>
    <t xml:space="preserve">Live </t>
  </si>
  <si>
    <t>Trees</t>
  </si>
  <si>
    <t>Equations from Harmon et al. Ecol Apps. 6:641-642</t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</si>
  <si>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(little trees) Mg  ===&gt;</t>
    </r>
  </si>
  <si>
    <r>
      <t xml:space="preserve">Total Biomass </t>
    </r>
    <r>
      <rPr>
        <b/>
        <sz val="10"/>
        <rFont val="Arial"/>
        <family val="2"/>
      </rPr>
      <t xml:space="preserve">NOW </t>
    </r>
    <r>
      <rPr>
        <sz val="10"/>
        <rFont val="Arial"/>
        <family val="2"/>
      </rPr>
      <t>(little trees)Mg/ha ==&gt;</t>
    </r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</si>
  <si>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(little trees) Mg  ==&gt;</t>
    </r>
  </si>
  <si>
    <r>
      <t xml:space="preserve">Total Biomass </t>
    </r>
    <r>
      <rPr>
        <b/>
        <sz val="10"/>
        <rFont val="Arial"/>
        <family val="2"/>
      </rPr>
      <t xml:space="preserve">TEN YEARS AGO </t>
    </r>
    <r>
      <rPr>
        <sz val="10"/>
        <rFont val="Arial"/>
        <family val="2"/>
      </rPr>
      <t>(little trees)Mg/ha=&gt;</t>
    </r>
  </si>
  <si>
    <t>SUMMARY</t>
  </si>
  <si>
    <t xml:space="preserve">  Mg/ha</t>
  </si>
  <si>
    <t xml:space="preserve"> Mg C /ha</t>
  </si>
  <si>
    <t>WOODY DEBRIS DATA</t>
  </si>
  <si>
    <t>How has the mass of carbon storred in logs changed over the last 10 years?</t>
  </si>
  <si>
    <t>Carbon Loss</t>
  </si>
  <si>
    <t>from Woody Debris</t>
  </si>
  <si>
    <t>Mg C/ha/yr  =====&gt;</t>
  </si>
  <si>
    <t>Mg C/ha/yr =====&gt;</t>
  </si>
  <si>
    <t xml:space="preserve">NET RESULT IS AN </t>
  </si>
  <si>
    <t xml:space="preserve">ACCUMULATION OF </t>
  </si>
  <si>
    <t xml:space="preserve"> Mg C /ha/yr</t>
  </si>
  <si>
    <t>FINAL SUMMARY</t>
  </si>
  <si>
    <t>Ref. For wood density: Harmon 1992.PNW-GTR-280, Figure 9</t>
  </si>
  <si>
    <t>0.8 ha</t>
  </si>
  <si>
    <t>Data from four 0.2 ha plots (total area 0.8ha)</t>
  </si>
  <si>
    <t>Data from four 0.1 ha plots</t>
  </si>
  <si>
    <t>Total area = 0.4 ha</t>
  </si>
  <si>
    <t>Total Diam. Increment over 10 years (cm) =</t>
  </si>
  <si>
    <t>Total Diam</t>
  </si>
  <si>
    <t>Inc. over 10 yrs.</t>
  </si>
  <si>
    <t xml:space="preserve">For each plot, these data come 1/4th of the 0.2 ha plot (0.05 ha).  </t>
  </si>
  <si>
    <r>
      <t xml:space="preserve">Total Log volume (m^3/0.05ha)  </t>
    </r>
    <r>
      <rPr>
        <sz val="10"/>
        <rFont val="Arial"/>
        <family val="2"/>
      </rPr>
      <t>=====&gt;</t>
    </r>
  </si>
  <si>
    <t>Species</t>
  </si>
  <si>
    <t>Plot ID (i.e., interior 1)</t>
  </si>
  <si>
    <t>FOR A FOREST OF THIS TYPE, I'D EXPECT A NET</t>
  </si>
  <si>
    <t>ACCUMULATION RATE OF ABOUT 1 - 2 Mg C/ha/yr.</t>
  </si>
  <si>
    <t>Blanchard Mt.</t>
  </si>
  <si>
    <t>10 to 20</t>
  </si>
  <si>
    <t>20 to 30</t>
  </si>
  <si>
    <t>30 to 40</t>
  </si>
  <si>
    <t>40 to 50</t>
  </si>
  <si>
    <t>Blanchard Mt. Data</t>
  </si>
  <si>
    <t>sum of all trees</t>
  </si>
  <si>
    <t>Convertion from board feet (Scribner log scale) to mass of carbon using the following conversion factors.</t>
  </si>
  <si>
    <t>cubic foot volume = 0.234 * scribner bd ft</t>
  </si>
  <si>
    <t>cubic meters volume = 0.028 * cubic feet volume</t>
  </si>
  <si>
    <t>organic matter mass = 0.43 Mg/m^3 * cubic meter volume</t>
  </si>
  <si>
    <t>carbon mass = 0.52 * organic matter mass</t>
  </si>
  <si>
    <t>All conversion factors from: Harmon ME, Harmon JM, Ferrell WK, Brooks D (1996) Modeling carbon stores in Oregon and Washington</t>
  </si>
  <si>
    <t>forest products: 1900-1992. Climate Change 33:521-550</t>
  </si>
  <si>
    <t>Assume that Merchantable Biomass is about 50% of Total Biomass</t>
  </si>
  <si>
    <t>Board Feet</t>
  </si>
  <si>
    <t>$ value</t>
  </si>
  <si>
    <t xml:space="preserve">Merchantable </t>
  </si>
  <si>
    <t>Scribner</t>
  </si>
  <si>
    <t>@300$ per</t>
  </si>
  <si>
    <t>Biomass (Mg)</t>
  </si>
  <si>
    <t>m^3</t>
  </si>
  <si>
    <t>ft^3</t>
  </si>
  <si>
    <t>log scale</t>
  </si>
  <si>
    <t>thousand BF</t>
  </si>
  <si>
    <t>Trees&gt;20cm</t>
  </si>
  <si>
    <r>
      <t xml:space="preserve">$ value </t>
    </r>
    <r>
      <rPr>
        <b/>
        <sz val="10"/>
        <rFont val="Arial"/>
        <family val="2"/>
      </rPr>
      <t>NOW</t>
    </r>
    <r>
      <rPr>
        <sz val="10"/>
        <rFont val="Arial"/>
        <family val="2"/>
      </rPr>
      <t xml:space="preserve"> (big trees)</t>
    </r>
  </si>
  <si>
    <r>
      <t xml:space="preserve">Total $ value </t>
    </r>
    <r>
      <rPr>
        <b/>
        <sz val="10"/>
        <rFont val="Arial"/>
        <family val="2"/>
      </rPr>
      <t>NOW</t>
    </r>
    <r>
      <rPr>
        <sz val="10"/>
        <rFont val="Arial"/>
        <family val="2"/>
      </rPr>
      <t xml:space="preserve"> (big trees + small trees &gt;20cm) $/ha</t>
    </r>
  </si>
  <si>
    <t>total per ha</t>
  </si>
  <si>
    <t>Fill in data for the two plots from this year below</t>
  </si>
  <si>
    <t xml:space="preserve"> Carbon Budget Analysis: </t>
  </si>
  <si>
    <t>Int</t>
  </si>
  <si>
    <t>Thurs 2013</t>
  </si>
  <si>
    <t>Data from four forest Plots; one from 2013 and three from this year; see small tree worksheet</t>
  </si>
  <si>
    <t>Values fro cells g14 to g17 come from the small tree worksheet</t>
  </si>
  <si>
    <t>thur int 2013</t>
  </si>
  <si>
    <t>Thur Int Plot 2013</t>
  </si>
  <si>
    <t>Do not alter the data from 2013</t>
  </si>
  <si>
    <t>Note: do not alter data from 2013 and 2015; just enter data from the current year</t>
  </si>
  <si>
    <t>wed int2 2015</t>
  </si>
  <si>
    <t>Fill in values for cells a104 onward using data from</t>
  </si>
  <si>
    <t>Do not alter big tree data in cells a25:a103</t>
  </si>
  <si>
    <t>wed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</si>
</sst>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$&quot;#,##0"/>
    <numFmt numFmtId="166" formatCode="#,##0.0"/>
    <numFmt numFmtId="167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8"/>
      </right>
      <top style="thick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0"/>
      </top>
      <bottom style="thin">
        <color indexed="8"/>
      </bottom>
      <diagonal/>
    </border>
    <border>
      <left style="thin">
        <color indexed="8"/>
      </left>
      <right/>
      <top style="thick">
        <color indexed="10"/>
      </top>
      <bottom style="thin">
        <color indexed="8"/>
      </bottom>
      <diagonal/>
    </border>
    <border>
      <left style="thin">
        <color indexed="8"/>
      </left>
      <right style="thick">
        <color indexed="10"/>
      </right>
      <top style="thick">
        <color indexed="10"/>
      </top>
      <bottom style="thin">
        <color indexed="8"/>
      </bottom>
      <diagonal/>
    </border>
    <border>
      <left style="thick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1"/>
      </top>
      <bottom style="thin">
        <color indexed="8"/>
      </bottom>
      <diagonal/>
    </border>
    <border>
      <left style="thick">
        <color indexed="10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ck">
        <color indexed="10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ck">
        <color indexed="10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ck">
        <color indexed="11"/>
      </top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164" fontId="0" fillId="0" borderId="0" xfId="0" applyNumberFormat="1"/>
    <xf numFmtId="0" fontId="0" fillId="0" borderId="4" xfId="0" applyBorder="1"/>
    <xf numFmtId="0" fontId="0" fillId="0" borderId="0" xfId="0" quotePrefix="1"/>
    <xf numFmtId="165" fontId="0" fillId="3" borderId="0" xfId="0" applyNumberFormat="1" applyFill="1"/>
    <xf numFmtId="165" fontId="0" fillId="3" borderId="0" xfId="0" quotePrefix="1" applyNumberFormat="1" applyFill="1"/>
    <xf numFmtId="0" fontId="0" fillId="3" borderId="0" xfId="0" applyFill="1"/>
    <xf numFmtId="166" fontId="0" fillId="0" borderId="0" xfId="0" applyNumberFormat="1"/>
    <xf numFmtId="0" fontId="0" fillId="4" borderId="0" xfId="0" applyFill="1"/>
    <xf numFmtId="0" fontId="0" fillId="5" borderId="0" xfId="0" applyFill="1"/>
    <xf numFmtId="0" fontId="3" fillId="6" borderId="0" xfId="0" applyFont="1" applyFill="1"/>
    <xf numFmtId="0" fontId="0" fillId="6" borderId="0" xfId="0" applyFill="1"/>
    <xf numFmtId="0" fontId="0" fillId="0" borderId="0" xfId="0" applyAlignment="1">
      <alignment horizontal="left"/>
    </xf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2" fillId="0" borderId="0" xfId="0" applyFont="1"/>
    <xf numFmtId="0" fontId="2" fillId="5" borderId="0" xfId="0" applyFont="1" applyFill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3" xfId="0" applyFill="1" applyBorder="1" applyAlignment="1">
      <alignment horizontal="center"/>
    </xf>
    <xf numFmtId="0" fontId="1" fillId="6" borderId="0" xfId="0" applyFont="1" applyFill="1"/>
    <xf numFmtId="167" fontId="0" fillId="0" borderId="0" xfId="0" applyNumberFormat="1"/>
    <xf numFmtId="0" fontId="2" fillId="4" borderId="0" xfId="0" applyFont="1" applyFill="1"/>
    <xf numFmtId="0" fontId="1" fillId="2" borderId="0" xfId="0" applyFont="1" applyFill="1"/>
    <xf numFmtId="0" fontId="4" fillId="5" borderId="0" xfId="0" applyFont="1" applyFill="1"/>
    <xf numFmtId="0" fontId="2" fillId="6" borderId="13" xfId="1" applyFill="1" applyBorder="1"/>
    <xf numFmtId="164" fontId="0" fillId="6" borderId="0" xfId="0" applyNumberFormat="1" applyFill="1"/>
    <xf numFmtId="0" fontId="1" fillId="4" borderId="0" xfId="0" applyFont="1" applyFill="1"/>
    <xf numFmtId="0" fontId="1" fillId="5" borderId="0" xfId="0" applyFont="1" applyFill="1"/>
    <xf numFmtId="0" fontId="0" fillId="5" borderId="23" xfId="0" applyFill="1" applyBorder="1"/>
    <xf numFmtId="0" fontId="0" fillId="5" borderId="22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6" borderId="0" xfId="0" applyFill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"/>
  <sheetViews>
    <sheetView tabSelected="1" workbookViewId="0">
      <selection activeCell="E4" sqref="E4"/>
    </sheetView>
  </sheetViews>
  <sheetFormatPr defaultRowHeight="12.75" x14ac:dyDescent="0.2"/>
  <cols>
    <col min="2" max="2" width="11" customWidth="1"/>
  </cols>
  <sheetData>
    <row r="2" spans="1:8" x14ac:dyDescent="0.2">
      <c r="A2" t="s">
        <v>112</v>
      </c>
    </row>
    <row r="3" spans="1:8" x14ac:dyDescent="0.2">
      <c r="B3" s="30" t="s">
        <v>139</v>
      </c>
      <c r="C3" s="16" t="s">
        <v>149</v>
      </c>
      <c r="D3" s="16" t="str">
        <f>CONCATENATE("wed ",'Tree Biomass'!$C$4)</f>
        <v>wed 2024</v>
      </c>
      <c r="E3" s="16" t="str">
        <f>CONCATENATE("fri ",'Tree Biomass'!$C$4)</f>
        <v>fri 2024</v>
      </c>
    </row>
    <row r="4" spans="1:8" x14ac:dyDescent="0.2">
      <c r="B4" s="30" t="s">
        <v>138</v>
      </c>
      <c r="C4" s="30" t="s">
        <v>138</v>
      </c>
      <c r="D4" s="30" t="s">
        <v>138</v>
      </c>
      <c r="E4" s="30" t="s">
        <v>138</v>
      </c>
      <c r="F4" t="s">
        <v>113</v>
      </c>
    </row>
    <row r="5" spans="1:8" x14ac:dyDescent="0.2">
      <c r="A5" t="s">
        <v>108</v>
      </c>
      <c r="B5" s="17">
        <v>8</v>
      </c>
      <c r="C5" s="17">
        <v>0</v>
      </c>
      <c r="D5" s="19"/>
      <c r="E5" s="19"/>
      <c r="F5">
        <f>SUM(B5:E5)</f>
        <v>8</v>
      </c>
    </row>
    <row r="6" spans="1:8" x14ac:dyDescent="0.2">
      <c r="A6" t="s">
        <v>109</v>
      </c>
      <c r="B6" s="17">
        <v>4</v>
      </c>
      <c r="C6" s="17">
        <v>8</v>
      </c>
      <c r="D6" s="19"/>
      <c r="E6" s="19"/>
      <c r="F6">
        <f t="shared" ref="F6:F8" si="0">SUM(B6:E6)</f>
        <v>12</v>
      </c>
    </row>
    <row r="7" spans="1:8" x14ac:dyDescent="0.2">
      <c r="A7" t="s">
        <v>110</v>
      </c>
      <c r="B7" s="17">
        <v>8</v>
      </c>
      <c r="C7" s="17">
        <v>12</v>
      </c>
      <c r="D7" s="19"/>
      <c r="E7" s="19"/>
      <c r="F7">
        <f t="shared" si="0"/>
        <v>20</v>
      </c>
    </row>
    <row r="8" spans="1:8" x14ac:dyDescent="0.2">
      <c r="A8" t="s">
        <v>111</v>
      </c>
      <c r="B8" s="17">
        <v>8</v>
      </c>
      <c r="C8" s="17">
        <v>12</v>
      </c>
      <c r="D8" s="19"/>
      <c r="E8" s="19"/>
      <c r="F8">
        <f t="shared" si="0"/>
        <v>20</v>
      </c>
    </row>
    <row r="10" spans="1:8" x14ac:dyDescent="0.2">
      <c r="B10" s="46" t="s">
        <v>145</v>
      </c>
      <c r="C10" s="16"/>
      <c r="D10" s="16"/>
      <c r="E10" s="16"/>
      <c r="F10" s="17"/>
      <c r="G10" s="17"/>
      <c r="H10" s="17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12"/>
  <sheetViews>
    <sheetView workbookViewId="0">
      <selection activeCell="C5" sqref="C5"/>
    </sheetView>
  </sheetViews>
  <sheetFormatPr defaultRowHeight="12.75" x14ac:dyDescent="0.2"/>
  <cols>
    <col min="2" max="2" width="14.7109375" customWidth="1"/>
    <col min="8" max="8" width="12.85546875" customWidth="1"/>
    <col min="9" max="9" width="11.7109375" customWidth="1"/>
    <col min="10" max="10" width="12.5703125" customWidth="1"/>
    <col min="13" max="13" width="10.7109375" customWidth="1"/>
    <col min="14" max="14" width="11.28515625" customWidth="1"/>
    <col min="15" max="15" width="10.140625" bestFit="1" customWidth="1"/>
  </cols>
  <sheetData>
    <row r="2" spans="1:14" x14ac:dyDescent="0.2">
      <c r="J2" t="s">
        <v>114</v>
      </c>
    </row>
    <row r="3" spans="1:14" x14ac:dyDescent="0.2">
      <c r="J3" t="s">
        <v>115</v>
      </c>
    </row>
    <row r="4" spans="1:14" x14ac:dyDescent="0.2">
      <c r="A4" s="2" t="s">
        <v>137</v>
      </c>
      <c r="C4" s="20">
        <v>2024</v>
      </c>
      <c r="J4" t="s">
        <v>116</v>
      </c>
    </row>
    <row r="5" spans="1:14" x14ac:dyDescent="0.2">
      <c r="A5" t="s">
        <v>107</v>
      </c>
      <c r="J5" t="s">
        <v>117</v>
      </c>
    </row>
    <row r="6" spans="1:14" x14ac:dyDescent="0.2">
      <c r="A6" s="47" t="s">
        <v>140</v>
      </c>
      <c r="B6" s="8"/>
      <c r="C6" s="8"/>
      <c r="D6" s="8"/>
      <c r="E6" s="8"/>
      <c r="F6" s="8"/>
      <c r="G6" s="8"/>
      <c r="H6" s="8"/>
      <c r="J6" t="s">
        <v>118</v>
      </c>
    </row>
    <row r="7" spans="1:14" x14ac:dyDescent="0.2">
      <c r="D7" s="2" t="s">
        <v>27</v>
      </c>
      <c r="J7" t="s">
        <v>119</v>
      </c>
    </row>
    <row r="8" spans="1:14" x14ac:dyDescent="0.2">
      <c r="A8" s="47" t="s">
        <v>141</v>
      </c>
      <c r="B8" s="8"/>
      <c r="C8" s="8"/>
      <c r="D8" s="7"/>
      <c r="E8" s="8"/>
      <c r="F8" s="8"/>
      <c r="G8" s="8"/>
      <c r="J8" t="s">
        <v>120</v>
      </c>
    </row>
    <row r="9" spans="1:14" x14ac:dyDescent="0.2">
      <c r="C9" t="s">
        <v>63</v>
      </c>
    </row>
    <row r="10" spans="1:14" x14ac:dyDescent="0.2">
      <c r="A10" s="2" t="s">
        <v>96</v>
      </c>
      <c r="C10" t="s">
        <v>75</v>
      </c>
      <c r="J10" t="s">
        <v>121</v>
      </c>
    </row>
    <row r="11" spans="1:14" x14ac:dyDescent="0.2">
      <c r="A11" s="2" t="s">
        <v>97</v>
      </c>
      <c r="C11" t="s">
        <v>1</v>
      </c>
      <c r="M11" t="s">
        <v>122</v>
      </c>
      <c r="N11" t="s">
        <v>123</v>
      </c>
    </row>
    <row r="12" spans="1:14" x14ac:dyDescent="0.2">
      <c r="B12" t="s">
        <v>2</v>
      </c>
      <c r="C12" t="s">
        <v>3</v>
      </c>
      <c r="H12" t="s">
        <v>4</v>
      </c>
      <c r="J12" t="s">
        <v>124</v>
      </c>
      <c r="M12" t="s">
        <v>125</v>
      </c>
      <c r="N12" s="11" t="s">
        <v>126</v>
      </c>
    </row>
    <row r="13" spans="1:14" x14ac:dyDescent="0.2">
      <c r="A13" t="s">
        <v>5</v>
      </c>
      <c r="B13" t="s">
        <v>6</v>
      </c>
      <c r="C13" t="s">
        <v>7</v>
      </c>
      <c r="D13" t="s">
        <v>8</v>
      </c>
      <c r="E13" t="s">
        <v>9</v>
      </c>
      <c r="F13" t="s">
        <v>10</v>
      </c>
      <c r="G13" t="s">
        <v>11</v>
      </c>
      <c r="H13" t="s">
        <v>12</v>
      </c>
      <c r="J13" t="s">
        <v>127</v>
      </c>
      <c r="K13" t="s">
        <v>128</v>
      </c>
      <c r="L13" t="s">
        <v>129</v>
      </c>
      <c r="M13" t="s">
        <v>130</v>
      </c>
      <c r="N13" t="s">
        <v>131</v>
      </c>
    </row>
    <row r="14" spans="1:14" x14ac:dyDescent="0.2">
      <c r="A14" t="s">
        <v>13</v>
      </c>
      <c r="B14">
        <v>15</v>
      </c>
      <c r="C14">
        <f>EXP(2.902625+(2.4818*LN(B14)))+EXP(4.841987+(2.3323*LN(B14)))</f>
        <v>85235.959906021366</v>
      </c>
      <c r="D14">
        <f>EXP(2.2117+(2.6929*LN(B14)))</f>
        <v>13416.068194306332</v>
      </c>
      <c r="E14">
        <f>EXP(4.0616+(1.7009*LN(B14)))+EXP(3.2137+(2.1382*LN(B14)))+EXP(3.3788+(1.7503*LN(B14)))</f>
        <v>17304.894413320835</v>
      </c>
      <c r="F14">
        <f>C14+D14+E14</f>
        <v>115956.92251364855</v>
      </c>
      <c r="G14" s="8">
        <f>'small tree worksheet'!F5</f>
        <v>8</v>
      </c>
      <c r="H14">
        <f>(F14*G14)/1000000</f>
        <v>0.92765538010918835</v>
      </c>
      <c r="J14" s="2">
        <f>H14/2</f>
        <v>0.46382769005459418</v>
      </c>
    </row>
    <row r="15" spans="1:14" x14ac:dyDescent="0.2">
      <c r="A15" t="s">
        <v>14</v>
      </c>
      <c r="B15">
        <v>25</v>
      </c>
      <c r="C15">
        <f>EXP(2.902625+(2.4818*LN(B15)))+EXP(4.841987+(2.3323*LN(B15)))</f>
        <v>284518.20395432005</v>
      </c>
      <c r="D15">
        <f>EXP(2.2117+(2.6929*LN(B15)))</f>
        <v>53093.548824617552</v>
      </c>
      <c r="E15">
        <f>EXP(4.0616+(1.7009*LN(B15)))+EXP(3.2137+(2.1382*LN(B15)))+EXP(3.3788+(1.7503*LN(B15)))</f>
        <v>46318.125829658944</v>
      </c>
      <c r="F15">
        <f>C15+D15+E15</f>
        <v>383929.87860859651</v>
      </c>
      <c r="G15" s="8">
        <f>'small tree worksheet'!F6</f>
        <v>12</v>
      </c>
      <c r="H15">
        <f>(F15*G15)/1000000</f>
        <v>4.6071585433031581</v>
      </c>
      <c r="J15" s="2">
        <f>H15/2</f>
        <v>2.3035792716515791</v>
      </c>
      <c r="K15">
        <f>J15/0.43</f>
        <v>5.3571610968641377</v>
      </c>
      <c r="L15">
        <f>K15/0.028</f>
        <v>191.32718203086205</v>
      </c>
      <c r="M15">
        <f>L15/0.234</f>
        <v>817.63753004641899</v>
      </c>
      <c r="N15" s="12">
        <f>(M15/1000)*300</f>
        <v>245.29125901392572</v>
      </c>
    </row>
    <row r="16" spans="1:14" x14ac:dyDescent="0.2">
      <c r="A16" t="s">
        <v>15</v>
      </c>
      <c r="B16">
        <v>35</v>
      </c>
      <c r="C16">
        <f>EXP(2.902625+(2.4818*LN(B16)))+EXP(4.841987+(2.3323*LN(B16)))</f>
        <v>629698.98519235465</v>
      </c>
      <c r="D16">
        <f>EXP(2.2117+(2.6929*LN(B16)))</f>
        <v>131386.25756011347</v>
      </c>
      <c r="E16">
        <f>EXP(4.0616+(1.7009*LN(B16)))+EXP(3.2137+(2.1382*LN(B16)))+EXP(3.3788+(1.7503*LN(B16)))</f>
        <v>89149.457303211253</v>
      </c>
      <c r="F16">
        <f>C16+D16+E16</f>
        <v>850234.70005567931</v>
      </c>
      <c r="G16" s="8">
        <f>'small tree worksheet'!F7</f>
        <v>20</v>
      </c>
      <c r="H16">
        <f>(F16*G16)/1000000</f>
        <v>17.004694001113585</v>
      </c>
      <c r="J16" s="2">
        <f>H16/2</f>
        <v>8.5023470005567923</v>
      </c>
      <c r="K16">
        <f>J16/0.43</f>
        <v>19.772900001294865</v>
      </c>
      <c r="L16">
        <f t="shared" ref="L16:L79" si="0">K16/0.028</f>
        <v>706.17500004624515</v>
      </c>
      <c r="M16">
        <f t="shared" ref="M16:M79" si="1">L16/0.234</f>
        <v>3017.841880539509</v>
      </c>
      <c r="N16" s="12">
        <f t="shared" ref="N16:N79" si="2">(M16/1000)*300</f>
        <v>905.35256416185268</v>
      </c>
    </row>
    <row r="17" spans="1:14" x14ac:dyDescent="0.2">
      <c r="A17" t="s">
        <v>16</v>
      </c>
      <c r="B17">
        <v>45</v>
      </c>
      <c r="C17">
        <f>EXP(2.902625+(2.4818*LN(B17)))+EXP(4.841987+(2.3323*LN(B17)))</f>
        <v>1140110.5342664099</v>
      </c>
      <c r="D17">
        <f>EXP(2.2117+(2.6929*LN(B17)))</f>
        <v>258502.70024613221</v>
      </c>
      <c r="E17">
        <f>EXP(4.0616+(1.7009*LN(B17)))+EXP(3.2137+(2.1382*LN(B17)))+EXP(3.3788+(1.7503*LN(B17)))</f>
        <v>145851.80670313971</v>
      </c>
      <c r="F17">
        <f>C17+D17+E17</f>
        <v>1544465.0412156819</v>
      </c>
      <c r="G17" s="8">
        <f>'small tree worksheet'!F8</f>
        <v>20</v>
      </c>
      <c r="H17">
        <f>(F17*G17)/1000000</f>
        <v>30.88930082431364</v>
      </c>
      <c r="J17" s="2">
        <f>H17/2</f>
        <v>15.44465041215682</v>
      </c>
      <c r="K17">
        <f>J17/0.43</f>
        <v>35.91779165617865</v>
      </c>
      <c r="L17">
        <f t="shared" si="0"/>
        <v>1282.7782734349519</v>
      </c>
      <c r="M17">
        <f t="shared" si="1"/>
        <v>5481.9584334826995</v>
      </c>
      <c r="N17" s="12">
        <f t="shared" si="2"/>
        <v>1644.5875300448097</v>
      </c>
    </row>
    <row r="18" spans="1:14" x14ac:dyDescent="0.2">
      <c r="D18" t="s">
        <v>76</v>
      </c>
      <c r="H18">
        <f>SUM(H14:H17)</f>
        <v>53.428808748839572</v>
      </c>
      <c r="J18" s="2">
        <f>H18/2</f>
        <v>26.714404374419786</v>
      </c>
      <c r="K18">
        <f>J18/0.43</f>
        <v>62.126521800976249</v>
      </c>
      <c r="L18">
        <f t="shared" si="0"/>
        <v>2218.8043500348658</v>
      </c>
      <c r="M18">
        <f t="shared" si="1"/>
        <v>9482.0698719438697</v>
      </c>
      <c r="N18" s="12">
        <f t="shared" si="2"/>
        <v>2844.6209615831608</v>
      </c>
    </row>
    <row r="19" spans="1:14" x14ac:dyDescent="0.2">
      <c r="D19" t="s">
        <v>77</v>
      </c>
      <c r="H19">
        <f>H18/0.4</f>
        <v>133.57202187209893</v>
      </c>
      <c r="I19" s="2"/>
      <c r="J19" s="2"/>
      <c r="N19" s="12"/>
    </row>
    <row r="20" spans="1:14" x14ac:dyDescent="0.2">
      <c r="C20" s="51" t="s">
        <v>148</v>
      </c>
      <c r="D20" s="16"/>
      <c r="E20" s="16"/>
      <c r="F20" s="16"/>
      <c r="G20" s="16"/>
      <c r="I20" s="2" t="s">
        <v>132</v>
      </c>
      <c r="J20" s="2">
        <f>SUM(J15:J17)</f>
        <v>26.250576684365193</v>
      </c>
      <c r="K20">
        <f>J20/0.43</f>
        <v>61.047852754337661</v>
      </c>
      <c r="L20">
        <f>K20/0.028</f>
        <v>2180.2804555120592</v>
      </c>
      <c r="M20">
        <f>L20/0.234</f>
        <v>9317.4378440686287</v>
      </c>
      <c r="N20" s="12">
        <f>(M20/1000)*300</f>
        <v>2795.2313532205885</v>
      </c>
    </row>
    <row r="21" spans="1:14" x14ac:dyDescent="0.2">
      <c r="C21" s="44" t="s">
        <v>147</v>
      </c>
      <c r="D21" s="19"/>
      <c r="E21" s="19"/>
      <c r="F21" s="19"/>
      <c r="G21" s="19"/>
      <c r="H21" s="63">
        <f>C4</f>
        <v>2024</v>
      </c>
      <c r="I21" s="19"/>
    </row>
    <row r="22" spans="1:14" x14ac:dyDescent="0.2">
      <c r="A22" s="2" t="s">
        <v>95</v>
      </c>
      <c r="M22" t="s">
        <v>122</v>
      </c>
      <c r="N22" s="12" t="s">
        <v>123</v>
      </c>
    </row>
    <row r="23" spans="1:14" x14ac:dyDescent="0.2">
      <c r="A23" s="2" t="s">
        <v>94</v>
      </c>
      <c r="B23" t="s">
        <v>3</v>
      </c>
      <c r="E23" t="s">
        <v>4</v>
      </c>
      <c r="J23" t="s">
        <v>124</v>
      </c>
      <c r="M23" t="s">
        <v>125</v>
      </c>
      <c r="N23" s="13" t="s">
        <v>126</v>
      </c>
    </row>
    <row r="24" spans="1:14" x14ac:dyDescent="0.2">
      <c r="A24" t="s">
        <v>17</v>
      </c>
      <c r="B24" t="s">
        <v>7</v>
      </c>
      <c r="C24" t="s">
        <v>8</v>
      </c>
      <c r="D24" t="s">
        <v>9</v>
      </c>
      <c r="E24" t="s">
        <v>12</v>
      </c>
      <c r="G24" t="s">
        <v>103</v>
      </c>
      <c r="H24" t="s">
        <v>104</v>
      </c>
      <c r="J24" t="s">
        <v>127</v>
      </c>
      <c r="K24" t="s">
        <v>128</v>
      </c>
      <c r="L24" t="s">
        <v>129</v>
      </c>
      <c r="M24" t="s">
        <v>130</v>
      </c>
      <c r="N24" s="12" t="s">
        <v>131</v>
      </c>
    </row>
    <row r="25" spans="1:14" x14ac:dyDescent="0.2">
      <c r="A25" s="17">
        <v>64.400000000000006</v>
      </c>
      <c r="B25">
        <f t="shared" ref="B25:B32" si="3">EXP(2.902625+(2.4818*LN(A25)))+EXP(4.841987+(2.3323*LN(A25)))</f>
        <v>2659747.0215233015</v>
      </c>
      <c r="C25">
        <f t="shared" ref="C25:C32" si="4">EXP(2.2117+(2.6929*LN(A25)))</f>
        <v>678700.01351352641</v>
      </c>
      <c r="D25">
        <f t="shared" ref="D25:D32" si="5">EXP(4.0616+(1.7009*LN(A25)))+EXP(3.2137+(2.1382*LN(A25)))+EXP(3.3788+(1.7503*LN(A25)))</f>
        <v>295713.08908156108</v>
      </c>
      <c r="E25">
        <f>(B25+C25+D25)/1000000</f>
        <v>3.634160124118389</v>
      </c>
      <c r="H25" s="29" t="s">
        <v>142</v>
      </c>
      <c r="J25">
        <f>E25/2</f>
        <v>1.8170800620591945</v>
      </c>
      <c r="K25">
        <f t="shared" ref="K25:K88" si="6">J25/0.43</f>
        <v>4.2257675861841735</v>
      </c>
      <c r="L25">
        <f t="shared" si="0"/>
        <v>150.92027093514906</v>
      </c>
      <c r="M25">
        <f t="shared" si="1"/>
        <v>644.95842279978228</v>
      </c>
      <c r="N25" s="12">
        <f t="shared" si="2"/>
        <v>193.4875268399347</v>
      </c>
    </row>
    <row r="26" spans="1:14" x14ac:dyDescent="0.2">
      <c r="A26" s="17">
        <v>63.3</v>
      </c>
      <c r="B26">
        <f t="shared" si="3"/>
        <v>2553603.7008848139</v>
      </c>
      <c r="C26">
        <f t="shared" si="4"/>
        <v>647931.59265304555</v>
      </c>
      <c r="D26">
        <f t="shared" si="5"/>
        <v>285800.89003962209</v>
      </c>
      <c r="E26">
        <f t="shared" ref="E26:E41" si="7">(B26+C26+D26)/1000000</f>
        <v>3.4873361835774817</v>
      </c>
      <c r="H26" s="29" t="s">
        <v>142</v>
      </c>
      <c r="J26">
        <f>E26/2</f>
        <v>1.7436680917887408</v>
      </c>
      <c r="K26">
        <f t="shared" si="6"/>
        <v>4.0550420739273045</v>
      </c>
      <c r="L26">
        <f t="shared" si="0"/>
        <v>144.82293121168945</v>
      </c>
      <c r="M26">
        <f t="shared" si="1"/>
        <v>618.90141543457025</v>
      </c>
      <c r="N26" s="12">
        <f t="shared" si="2"/>
        <v>185.67042463037106</v>
      </c>
    </row>
    <row r="27" spans="1:14" x14ac:dyDescent="0.2">
      <c r="A27" s="17">
        <v>61.2</v>
      </c>
      <c r="B27">
        <f t="shared" si="3"/>
        <v>2357864.3350241454</v>
      </c>
      <c r="C27">
        <f t="shared" si="4"/>
        <v>591659.72907856153</v>
      </c>
      <c r="D27">
        <f t="shared" si="5"/>
        <v>267351.50863427552</v>
      </c>
      <c r="E27">
        <f t="shared" si="7"/>
        <v>3.2168755727369822</v>
      </c>
      <c r="H27" s="29" t="s">
        <v>142</v>
      </c>
      <c r="J27">
        <f>E27/2</f>
        <v>1.6084377863684911</v>
      </c>
      <c r="K27">
        <f t="shared" si="6"/>
        <v>3.7405529915546305</v>
      </c>
      <c r="L27">
        <f t="shared" si="0"/>
        <v>133.59117826980824</v>
      </c>
      <c r="M27">
        <f t="shared" si="1"/>
        <v>570.90247123849667</v>
      </c>
      <c r="N27" s="12">
        <f t="shared" si="2"/>
        <v>171.27074137154901</v>
      </c>
    </row>
    <row r="28" spans="1:14" x14ac:dyDescent="0.2">
      <c r="A28" s="17">
        <v>61.1</v>
      </c>
      <c r="B28">
        <f t="shared" si="3"/>
        <v>2348767.7769584744</v>
      </c>
      <c r="C28">
        <f t="shared" si="4"/>
        <v>589059.92896631453</v>
      </c>
      <c r="D28">
        <f t="shared" si="5"/>
        <v>266488.47108741279</v>
      </c>
      <c r="E28">
        <f t="shared" si="7"/>
        <v>3.2043161770122017</v>
      </c>
      <c r="H28" s="29" t="s">
        <v>142</v>
      </c>
      <c r="J28">
        <f>E28/2</f>
        <v>1.6021580885061009</v>
      </c>
      <c r="K28">
        <f t="shared" si="6"/>
        <v>3.7259490430374438</v>
      </c>
      <c r="L28">
        <f t="shared" si="0"/>
        <v>133.0696086799087</v>
      </c>
      <c r="M28">
        <f t="shared" si="1"/>
        <v>568.67354136713118</v>
      </c>
      <c r="N28" s="12">
        <f t="shared" si="2"/>
        <v>170.60206241013935</v>
      </c>
    </row>
    <row r="29" spans="1:14" x14ac:dyDescent="0.2">
      <c r="A29" s="17">
        <v>65</v>
      </c>
      <c r="B29">
        <f t="shared" si="3"/>
        <v>2718698.0954013583</v>
      </c>
      <c r="C29">
        <f t="shared" si="4"/>
        <v>695862.58125845401</v>
      </c>
      <c r="D29">
        <f t="shared" si="5"/>
        <v>301191.73098173901</v>
      </c>
      <c r="E29">
        <f t="shared" si="7"/>
        <v>3.7157524076415513</v>
      </c>
      <c r="H29" s="29" t="s">
        <v>142</v>
      </c>
      <c r="J29">
        <f>E29/2</f>
        <v>1.8578762038207757</v>
      </c>
      <c r="K29">
        <f t="shared" si="6"/>
        <v>4.3206423344669203</v>
      </c>
      <c r="L29">
        <f t="shared" si="0"/>
        <v>154.30865480239001</v>
      </c>
      <c r="M29">
        <f t="shared" si="1"/>
        <v>659.43869573670941</v>
      </c>
      <c r="N29" s="12">
        <f t="shared" si="2"/>
        <v>197.83160872101283</v>
      </c>
    </row>
    <row r="30" spans="1:14" x14ac:dyDescent="0.2">
      <c r="A30" s="17">
        <v>53.3</v>
      </c>
      <c r="B30">
        <f t="shared" si="3"/>
        <v>1700804.0048163729</v>
      </c>
      <c r="C30">
        <f t="shared" si="4"/>
        <v>407786.46497154172</v>
      </c>
      <c r="D30">
        <f t="shared" si="5"/>
        <v>203505.31570383956</v>
      </c>
      <c r="E30">
        <f t="shared" si="7"/>
        <v>2.3120957854917541</v>
      </c>
      <c r="H30" s="29" t="s">
        <v>142</v>
      </c>
      <c r="J30">
        <f t="shared" ref="J30:J93" si="8">E30/2</f>
        <v>1.156047892745877</v>
      </c>
      <c r="K30">
        <f t="shared" si="6"/>
        <v>2.6884834715020398</v>
      </c>
      <c r="L30">
        <f t="shared" si="0"/>
        <v>96.01726683935857</v>
      </c>
      <c r="M30">
        <f t="shared" si="1"/>
        <v>410.33020016819899</v>
      </c>
      <c r="N30" s="12">
        <f t="shared" si="2"/>
        <v>123.0990600504597</v>
      </c>
    </row>
    <row r="31" spans="1:14" x14ac:dyDescent="0.2">
      <c r="A31" s="17">
        <v>64.5</v>
      </c>
      <c r="B31">
        <f t="shared" si="3"/>
        <v>2669520.3801797275</v>
      </c>
      <c r="C31">
        <f t="shared" si="4"/>
        <v>681541.74387372355</v>
      </c>
      <c r="D31">
        <f t="shared" si="5"/>
        <v>296622.66639042966</v>
      </c>
      <c r="E31">
        <f t="shared" si="7"/>
        <v>3.6476847904438809</v>
      </c>
      <c r="H31" s="29" t="s">
        <v>142</v>
      </c>
      <c r="J31">
        <f t="shared" si="8"/>
        <v>1.8238423952219405</v>
      </c>
      <c r="K31">
        <f t="shared" si="6"/>
        <v>4.2414939423766054</v>
      </c>
      <c r="L31">
        <f t="shared" si="0"/>
        <v>151.48192651345019</v>
      </c>
      <c r="M31">
        <f t="shared" si="1"/>
        <v>647.35866031388969</v>
      </c>
      <c r="N31" s="12">
        <f t="shared" si="2"/>
        <v>194.20759809416691</v>
      </c>
    </row>
    <row r="32" spans="1:14" x14ac:dyDescent="0.2">
      <c r="A32" s="17">
        <v>67</v>
      </c>
      <c r="B32">
        <f t="shared" si="3"/>
        <v>2920616.4377578762</v>
      </c>
      <c r="C32">
        <f t="shared" si="4"/>
        <v>755033.01424950466</v>
      </c>
      <c r="D32">
        <f t="shared" si="5"/>
        <v>319821.14206264354</v>
      </c>
      <c r="E32">
        <f t="shared" si="7"/>
        <v>3.9954705940700244</v>
      </c>
      <c r="H32" s="29" t="s">
        <v>142</v>
      </c>
      <c r="J32">
        <f t="shared" si="8"/>
        <v>1.9977352970350122</v>
      </c>
      <c r="K32">
        <f t="shared" si="6"/>
        <v>4.6458960396163071</v>
      </c>
      <c r="L32">
        <f t="shared" si="0"/>
        <v>165.92485855772526</v>
      </c>
      <c r="M32">
        <f t="shared" si="1"/>
        <v>709.08059212703097</v>
      </c>
      <c r="N32" s="12">
        <f t="shared" si="2"/>
        <v>212.7241776381093</v>
      </c>
    </row>
    <row r="33" spans="1:14" x14ac:dyDescent="0.2">
      <c r="A33" s="17">
        <v>53.1</v>
      </c>
      <c r="B33">
        <f t="shared" ref="B33:B41" si="9">EXP(2.902625+(2.4818*LN(A33)))+EXP(4.841987+(2.3323*LN(A33)))</f>
        <v>1685760.6468648796</v>
      </c>
      <c r="C33">
        <f t="shared" ref="C33:C41" si="10">EXP(2.2117+(2.6929*LN(A33)))</f>
        <v>403678.98523205257</v>
      </c>
      <c r="D33">
        <f t="shared" ref="D33:D41" si="11">EXP(4.0616+(1.7009*LN(A33)))+EXP(3.2137+(2.1382*LN(A33)))+EXP(3.3788+(1.7503*LN(A33)))</f>
        <v>202002.70483690291</v>
      </c>
      <c r="E33">
        <f t="shared" si="7"/>
        <v>2.2914423369338355</v>
      </c>
      <c r="H33" s="29" t="s">
        <v>142</v>
      </c>
      <c r="J33">
        <f t="shared" si="8"/>
        <v>1.1457211684669177</v>
      </c>
      <c r="K33">
        <f t="shared" si="6"/>
        <v>2.6644678336439949</v>
      </c>
      <c r="L33">
        <f t="shared" si="0"/>
        <v>95.159565487285533</v>
      </c>
      <c r="M33">
        <f t="shared" si="1"/>
        <v>406.66480977472446</v>
      </c>
      <c r="N33" s="12">
        <f t="shared" si="2"/>
        <v>121.99944293241734</v>
      </c>
    </row>
    <row r="34" spans="1:14" x14ac:dyDescent="0.2">
      <c r="A34" s="17">
        <v>66.2</v>
      </c>
      <c r="B34">
        <f t="shared" si="9"/>
        <v>2838846.0831388459</v>
      </c>
      <c r="C34">
        <f t="shared" si="10"/>
        <v>731000.35082685866</v>
      </c>
      <c r="D34">
        <f t="shared" si="11"/>
        <v>312301.5490769046</v>
      </c>
      <c r="E34">
        <f t="shared" si="7"/>
        <v>3.8821479830426089</v>
      </c>
      <c r="H34" s="29" t="s">
        <v>142</v>
      </c>
      <c r="J34">
        <f t="shared" si="8"/>
        <v>1.9410739915213044</v>
      </c>
      <c r="K34">
        <f t="shared" si="6"/>
        <v>4.514125561677452</v>
      </c>
      <c r="L34">
        <f t="shared" si="0"/>
        <v>161.21877005990899</v>
      </c>
      <c r="M34">
        <f t="shared" si="1"/>
        <v>688.96910282012391</v>
      </c>
      <c r="N34" s="12">
        <f t="shared" si="2"/>
        <v>206.69073084603718</v>
      </c>
    </row>
    <row r="35" spans="1:14" x14ac:dyDescent="0.2">
      <c r="A35" s="17">
        <v>50.4</v>
      </c>
      <c r="B35">
        <f t="shared" si="9"/>
        <v>1490180.360988826</v>
      </c>
      <c r="C35">
        <f t="shared" si="10"/>
        <v>350755.34455912432</v>
      </c>
      <c r="D35">
        <f t="shared" si="11"/>
        <v>182266.02012891683</v>
      </c>
      <c r="E35">
        <f t="shared" si="7"/>
        <v>2.0232017256768673</v>
      </c>
      <c r="H35" s="29" t="s">
        <v>142</v>
      </c>
      <c r="J35">
        <f t="shared" si="8"/>
        <v>1.0116008628384336</v>
      </c>
      <c r="K35">
        <f t="shared" si="6"/>
        <v>2.3525601461358923</v>
      </c>
      <c r="L35">
        <f t="shared" si="0"/>
        <v>84.020005219139009</v>
      </c>
      <c r="M35">
        <f t="shared" si="1"/>
        <v>359.05985136384191</v>
      </c>
      <c r="N35" s="12">
        <f t="shared" si="2"/>
        <v>107.71795540915258</v>
      </c>
    </row>
    <row r="36" spans="1:14" x14ac:dyDescent="0.2">
      <c r="A36" s="48">
        <v>44</v>
      </c>
      <c r="B36">
        <f t="shared" si="9"/>
        <v>1081157.35359306</v>
      </c>
      <c r="C36">
        <f t="shared" si="10"/>
        <v>243322.80713670459</v>
      </c>
      <c r="D36">
        <f t="shared" si="11"/>
        <v>139555.21443012892</v>
      </c>
      <c r="E36">
        <f t="shared" si="7"/>
        <v>1.4640353751598936</v>
      </c>
      <c r="H36" s="29" t="s">
        <v>142</v>
      </c>
      <c r="J36">
        <f t="shared" si="8"/>
        <v>0.73201768757994679</v>
      </c>
      <c r="K36">
        <f t="shared" si="6"/>
        <v>1.702366715302202</v>
      </c>
      <c r="L36">
        <f t="shared" si="0"/>
        <v>60.798811260792924</v>
      </c>
      <c r="M36">
        <f t="shared" si="1"/>
        <v>259.8239797469783</v>
      </c>
      <c r="N36" s="12">
        <f t="shared" si="2"/>
        <v>77.947193924093483</v>
      </c>
    </row>
    <row r="37" spans="1:14" x14ac:dyDescent="0.2">
      <c r="A37" s="17">
        <v>60.3</v>
      </c>
      <c r="B37">
        <f t="shared" si="9"/>
        <v>2276725.208202159</v>
      </c>
      <c r="C37">
        <f t="shared" si="10"/>
        <v>568519.80118291941</v>
      </c>
      <c r="D37">
        <f t="shared" si="11"/>
        <v>259634.88143403124</v>
      </c>
      <c r="E37">
        <f t="shared" si="7"/>
        <v>3.1048798908191095</v>
      </c>
      <c r="H37" s="29" t="s">
        <v>142</v>
      </c>
      <c r="J37">
        <f t="shared" si="8"/>
        <v>1.5524399454095548</v>
      </c>
      <c r="K37">
        <f t="shared" si="6"/>
        <v>3.610325454440825</v>
      </c>
      <c r="L37">
        <f t="shared" si="0"/>
        <v>128.94019480145803</v>
      </c>
      <c r="M37">
        <f t="shared" si="1"/>
        <v>551.02647351050439</v>
      </c>
      <c r="N37" s="12">
        <f t="shared" si="2"/>
        <v>165.30794205315132</v>
      </c>
    </row>
    <row r="38" spans="1:14" x14ac:dyDescent="0.2">
      <c r="A38" s="17">
        <v>60.5</v>
      </c>
      <c r="B38">
        <f t="shared" si="9"/>
        <v>2294614.3729064851</v>
      </c>
      <c r="C38">
        <f t="shared" si="10"/>
        <v>573611.90200228675</v>
      </c>
      <c r="D38">
        <f t="shared" si="11"/>
        <v>261339.82826877173</v>
      </c>
      <c r="E38">
        <f t="shared" si="7"/>
        <v>3.1295661031775435</v>
      </c>
      <c r="H38" s="29" t="s">
        <v>142</v>
      </c>
      <c r="J38">
        <f t="shared" si="8"/>
        <v>1.5647830515887717</v>
      </c>
      <c r="K38">
        <f t="shared" si="6"/>
        <v>3.6390303525320276</v>
      </c>
      <c r="L38">
        <f t="shared" si="0"/>
        <v>129.96536973328671</v>
      </c>
      <c r="M38">
        <f t="shared" si="1"/>
        <v>555.40756296276368</v>
      </c>
      <c r="N38" s="12">
        <f t="shared" si="2"/>
        <v>166.62226888882913</v>
      </c>
    </row>
    <row r="39" spans="1:14" x14ac:dyDescent="0.2">
      <c r="A39" s="17">
        <v>52</v>
      </c>
      <c r="B39">
        <f t="shared" si="9"/>
        <v>1604397.975340138</v>
      </c>
      <c r="C39">
        <f t="shared" si="10"/>
        <v>381552.68118040409</v>
      </c>
      <c r="D39">
        <f t="shared" si="11"/>
        <v>193838.56248164657</v>
      </c>
      <c r="E39">
        <f t="shared" si="7"/>
        <v>2.1797892190021888</v>
      </c>
      <c r="H39" s="29" t="s">
        <v>142</v>
      </c>
      <c r="J39">
        <f t="shared" si="8"/>
        <v>1.0898946095010944</v>
      </c>
      <c r="K39">
        <f t="shared" si="6"/>
        <v>2.5346386267467311</v>
      </c>
      <c r="L39">
        <f t="shared" si="0"/>
        <v>90.522808098097542</v>
      </c>
      <c r="M39">
        <f t="shared" si="1"/>
        <v>386.84960725682708</v>
      </c>
      <c r="N39" s="12">
        <f t="shared" si="2"/>
        <v>116.05488217704813</v>
      </c>
    </row>
    <row r="40" spans="1:14" x14ac:dyDescent="0.2">
      <c r="A40" s="17">
        <v>50.5</v>
      </c>
      <c r="B40">
        <f t="shared" si="9"/>
        <v>1497176.5096047567</v>
      </c>
      <c r="C40">
        <f t="shared" si="10"/>
        <v>352632.59878659167</v>
      </c>
      <c r="D40">
        <f t="shared" si="11"/>
        <v>182978.80361762852</v>
      </c>
      <c r="E40">
        <f t="shared" si="7"/>
        <v>2.0327879120089767</v>
      </c>
      <c r="H40" s="29" t="s">
        <v>142</v>
      </c>
      <c r="J40">
        <f t="shared" si="8"/>
        <v>1.0163939560044883</v>
      </c>
      <c r="K40">
        <f t="shared" si="6"/>
        <v>2.3637068744290426</v>
      </c>
      <c r="L40">
        <f t="shared" si="0"/>
        <v>84.418102658180089</v>
      </c>
      <c r="M40">
        <f t="shared" si="1"/>
        <v>360.76112247085507</v>
      </c>
      <c r="N40" s="12">
        <f t="shared" si="2"/>
        <v>108.22833674125653</v>
      </c>
    </row>
    <row r="41" spans="1:14" x14ac:dyDescent="0.2">
      <c r="A41" s="17">
        <v>61.3</v>
      </c>
      <c r="B41">
        <f t="shared" si="9"/>
        <v>2366981.2087961137</v>
      </c>
      <c r="C41">
        <f t="shared" si="10"/>
        <v>594266.73065286526</v>
      </c>
      <c r="D41">
        <f t="shared" si="11"/>
        <v>268215.95509988861</v>
      </c>
      <c r="E41">
        <f t="shared" si="7"/>
        <v>3.2294638945488674</v>
      </c>
      <c r="H41" s="29" t="s">
        <v>142</v>
      </c>
      <c r="J41">
        <f t="shared" si="8"/>
        <v>1.6147319472744337</v>
      </c>
      <c r="K41">
        <f t="shared" si="6"/>
        <v>3.7551905750568224</v>
      </c>
      <c r="L41">
        <f t="shared" si="0"/>
        <v>134.11394910917224</v>
      </c>
      <c r="M41">
        <f t="shared" si="1"/>
        <v>573.13653465458219</v>
      </c>
      <c r="N41" s="12">
        <f t="shared" si="2"/>
        <v>171.94096039637463</v>
      </c>
    </row>
    <row r="42" spans="1:14" x14ac:dyDescent="0.2">
      <c r="A42" s="17">
        <v>63.7</v>
      </c>
      <c r="B42">
        <f>EXP(2.902625+(2.4818*LN(A42)))+EXP(4.841987+(2.3323*LN(A42)))</f>
        <v>2591912.4621239528</v>
      </c>
      <c r="C42">
        <f t="shared" ref="C42:C47" si="12">EXP(2.2117+(2.6929*LN(A42)))</f>
        <v>659016.34016159375</v>
      </c>
      <c r="D42">
        <f t="shared" ref="D42:D47" si="13">EXP(4.0616+(1.7009*LN(A42)))+EXP(3.2137+(2.1382*LN(A42)))+EXP(3.3788+(1.7503*LN(A42)))</f>
        <v>289385.56987819413</v>
      </c>
      <c r="E42">
        <f t="shared" ref="E42:E47" si="14">(B42+C42+D42)/1000000</f>
        <v>3.5403143721637402</v>
      </c>
      <c r="H42" s="29" t="s">
        <v>142</v>
      </c>
      <c r="J42">
        <f t="shared" si="8"/>
        <v>1.7701571860818701</v>
      </c>
      <c r="K42">
        <f t="shared" si="6"/>
        <v>4.1166446187950472</v>
      </c>
      <c r="L42">
        <f t="shared" si="0"/>
        <v>147.02302209982312</v>
      </c>
      <c r="M42">
        <f t="shared" si="1"/>
        <v>628.30351324710728</v>
      </c>
      <c r="N42" s="12">
        <f t="shared" si="2"/>
        <v>188.4910539741322</v>
      </c>
    </row>
    <row r="43" spans="1:14" x14ac:dyDescent="0.2">
      <c r="A43" s="17">
        <v>52.1</v>
      </c>
      <c r="B43">
        <f>EXP(2.902625+(2.4818*LN(A43)))+EXP(4.841987+(2.3323*LN(A43)))</f>
        <v>1611698.6406590284</v>
      </c>
      <c r="C43">
        <f t="shared" si="12"/>
        <v>383531.82826356409</v>
      </c>
      <c r="D43">
        <f t="shared" si="13"/>
        <v>194573.75076413649</v>
      </c>
      <c r="E43">
        <f t="shared" si="14"/>
        <v>2.1898042196867289</v>
      </c>
      <c r="H43" s="29" t="s">
        <v>142</v>
      </c>
      <c r="J43">
        <f t="shared" si="8"/>
        <v>1.0949021098433644</v>
      </c>
      <c r="K43">
        <f t="shared" si="6"/>
        <v>2.5462839763799172</v>
      </c>
      <c r="L43">
        <f t="shared" si="0"/>
        <v>90.9387134421399</v>
      </c>
      <c r="M43">
        <f t="shared" si="1"/>
        <v>388.62698052196538</v>
      </c>
      <c r="N43" s="12">
        <f t="shared" si="2"/>
        <v>116.58809415658961</v>
      </c>
    </row>
    <row r="44" spans="1:14" x14ac:dyDescent="0.2">
      <c r="A44" s="17">
        <v>60.2</v>
      </c>
      <c r="B44">
        <f>EXP(2.902625+(2.4818*LN(A44)))+EXP(4.841987+(2.3323*LN(A44)))</f>
        <v>2267810.9398550307</v>
      </c>
      <c r="C44">
        <f t="shared" si="12"/>
        <v>565984.44673923647</v>
      </c>
      <c r="D44">
        <f t="shared" si="13"/>
        <v>258784.5202727658</v>
      </c>
      <c r="E44">
        <f t="shared" si="14"/>
        <v>3.0925799068670328</v>
      </c>
      <c r="H44" s="29" t="s">
        <v>142</v>
      </c>
      <c r="J44">
        <f t="shared" si="8"/>
        <v>1.5462899534335164</v>
      </c>
      <c r="K44">
        <f t="shared" si="6"/>
        <v>3.5960231475198055</v>
      </c>
      <c r="L44">
        <f t="shared" si="0"/>
        <v>128.42939812570734</v>
      </c>
      <c r="M44">
        <f t="shared" si="1"/>
        <v>548.84358173379201</v>
      </c>
      <c r="N44" s="12">
        <f t="shared" si="2"/>
        <v>164.65307452013761</v>
      </c>
    </row>
    <row r="45" spans="1:14" x14ac:dyDescent="0.2">
      <c r="A45" s="17">
        <v>63.9</v>
      </c>
      <c r="B45">
        <f t="shared" ref="B45:B125" si="15">EXP(2.902625+(2.4818*LN(A45)))+EXP(4.841987+(2.3323*LN(A45)))</f>
        <v>2611190.4993685768</v>
      </c>
      <c r="C45">
        <f t="shared" si="12"/>
        <v>664603.10592694313</v>
      </c>
      <c r="D45">
        <f t="shared" si="13"/>
        <v>291186.37587242934</v>
      </c>
      <c r="E45">
        <f t="shared" si="14"/>
        <v>3.5669799811679495</v>
      </c>
      <c r="H45" s="29" t="s">
        <v>142</v>
      </c>
      <c r="J45">
        <f t="shared" si="8"/>
        <v>1.7834899905839747</v>
      </c>
      <c r="K45">
        <f t="shared" si="6"/>
        <v>4.1476511408929646</v>
      </c>
      <c r="L45">
        <f t="shared" si="0"/>
        <v>148.13039788903444</v>
      </c>
      <c r="M45">
        <f t="shared" si="1"/>
        <v>633.03588841467706</v>
      </c>
      <c r="N45" s="12">
        <f t="shared" si="2"/>
        <v>189.91076652440313</v>
      </c>
    </row>
    <row r="46" spans="1:14" x14ac:dyDescent="0.2">
      <c r="A46" s="17">
        <v>63.3</v>
      </c>
      <c r="B46">
        <f t="shared" si="15"/>
        <v>2553603.7008848139</v>
      </c>
      <c r="C46">
        <f t="shared" si="12"/>
        <v>647931.59265304555</v>
      </c>
      <c r="D46">
        <f t="shared" si="13"/>
        <v>285800.89003962209</v>
      </c>
      <c r="E46">
        <f t="shared" si="14"/>
        <v>3.4873361835774817</v>
      </c>
      <c r="H46" s="29" t="s">
        <v>142</v>
      </c>
      <c r="J46">
        <f t="shared" si="8"/>
        <v>1.7436680917887408</v>
      </c>
      <c r="K46">
        <f t="shared" si="6"/>
        <v>4.0550420739273045</v>
      </c>
      <c r="L46">
        <f t="shared" si="0"/>
        <v>144.82293121168945</v>
      </c>
      <c r="M46">
        <f t="shared" si="1"/>
        <v>618.90141543457025</v>
      </c>
      <c r="N46" s="12">
        <f t="shared" si="2"/>
        <v>185.67042463037106</v>
      </c>
    </row>
    <row r="47" spans="1:14" x14ac:dyDescent="0.2">
      <c r="A47" s="17">
        <v>58.7</v>
      </c>
      <c r="B47">
        <f t="shared" si="15"/>
        <v>2136513.1213967986</v>
      </c>
      <c r="C47">
        <f t="shared" si="12"/>
        <v>528803.89878898161</v>
      </c>
      <c r="D47">
        <f t="shared" si="13"/>
        <v>246198.02111757238</v>
      </c>
      <c r="E47">
        <f t="shared" si="14"/>
        <v>2.9115150413033524</v>
      </c>
      <c r="H47" s="29" t="s">
        <v>142</v>
      </c>
      <c r="J47">
        <f t="shared" si="8"/>
        <v>1.4557575206516762</v>
      </c>
      <c r="K47">
        <f t="shared" si="6"/>
        <v>3.3854826061666889</v>
      </c>
      <c r="L47">
        <f t="shared" si="0"/>
        <v>120.91009307738175</v>
      </c>
      <c r="M47">
        <f t="shared" si="1"/>
        <v>516.70979947599028</v>
      </c>
      <c r="N47" s="12">
        <f t="shared" si="2"/>
        <v>155.0129398427971</v>
      </c>
    </row>
    <row r="48" spans="1:14" x14ac:dyDescent="0.2">
      <c r="A48" s="17">
        <v>52.1</v>
      </c>
      <c r="B48">
        <f t="shared" si="15"/>
        <v>1611698.6406590284</v>
      </c>
      <c r="C48">
        <f t="shared" ref="C48:C102" si="16">EXP(2.2117+(2.6929*LN(A48)))</f>
        <v>383531.82826356409</v>
      </c>
      <c r="D48">
        <f t="shared" ref="D48:D102" si="17">EXP(4.0616+(1.7009*LN(A48)))+EXP(3.2137+(2.1382*LN(A48)))+EXP(3.3788+(1.7503*LN(A48)))</f>
        <v>194573.75076413649</v>
      </c>
      <c r="E48">
        <f t="shared" ref="E48:E111" si="18">(B48+C48+D48)/1000000</f>
        <v>2.1898042196867289</v>
      </c>
      <c r="H48" s="29" t="s">
        <v>142</v>
      </c>
      <c r="J48">
        <f t="shared" si="8"/>
        <v>1.0949021098433644</v>
      </c>
      <c r="K48">
        <f t="shared" si="6"/>
        <v>2.5462839763799172</v>
      </c>
      <c r="L48">
        <f t="shared" si="0"/>
        <v>90.9387134421399</v>
      </c>
      <c r="M48">
        <f t="shared" si="1"/>
        <v>388.62698052196538</v>
      </c>
      <c r="N48" s="12">
        <f t="shared" si="2"/>
        <v>116.58809415658961</v>
      </c>
    </row>
    <row r="49" spans="1:14" x14ac:dyDescent="0.2">
      <c r="A49" s="17">
        <v>58.1</v>
      </c>
      <c r="B49">
        <f t="shared" si="15"/>
        <v>2085256.7470432429</v>
      </c>
      <c r="C49">
        <f t="shared" si="16"/>
        <v>514374.00509137241</v>
      </c>
      <c r="D49">
        <f t="shared" si="17"/>
        <v>241252.0635832343</v>
      </c>
      <c r="E49">
        <f t="shared" si="18"/>
        <v>2.8408828157178498</v>
      </c>
      <c r="H49" s="29" t="s">
        <v>142</v>
      </c>
      <c r="J49">
        <f t="shared" si="8"/>
        <v>1.4204414078589249</v>
      </c>
      <c r="K49">
        <f t="shared" si="6"/>
        <v>3.3033521112998256</v>
      </c>
      <c r="L49">
        <f t="shared" si="0"/>
        <v>117.97686111785092</v>
      </c>
      <c r="M49">
        <f t="shared" si="1"/>
        <v>504.17462016175602</v>
      </c>
      <c r="N49" s="12">
        <f t="shared" si="2"/>
        <v>151.25238604852683</v>
      </c>
    </row>
    <row r="50" spans="1:14" x14ac:dyDescent="0.2">
      <c r="A50" s="17">
        <v>56.1</v>
      </c>
      <c r="B50">
        <f t="shared" si="15"/>
        <v>1919568.7653914504</v>
      </c>
      <c r="C50">
        <f t="shared" si="16"/>
        <v>468070.41807746515</v>
      </c>
      <c r="D50">
        <f t="shared" si="17"/>
        <v>225131.05539999553</v>
      </c>
      <c r="E50">
        <f t="shared" si="18"/>
        <v>2.6127702388689107</v>
      </c>
      <c r="H50" s="29" t="s">
        <v>142</v>
      </c>
      <c r="J50">
        <f t="shared" si="8"/>
        <v>1.3063851194344553</v>
      </c>
      <c r="K50">
        <f t="shared" si="6"/>
        <v>3.0381049289173379</v>
      </c>
      <c r="L50">
        <f t="shared" si="0"/>
        <v>108.50374746133349</v>
      </c>
      <c r="M50">
        <f t="shared" si="1"/>
        <v>463.69122846723712</v>
      </c>
      <c r="N50" s="12">
        <f t="shared" si="2"/>
        <v>139.10736854017114</v>
      </c>
    </row>
    <row r="51" spans="1:14" x14ac:dyDescent="0.2">
      <c r="A51" s="17">
        <v>52.4</v>
      </c>
      <c r="B51">
        <f t="shared" si="15"/>
        <v>1633715.5776475505</v>
      </c>
      <c r="C51">
        <f t="shared" si="16"/>
        <v>389507.95191512135</v>
      </c>
      <c r="D51">
        <f t="shared" si="17"/>
        <v>196787.72217083146</v>
      </c>
      <c r="E51">
        <f t="shared" si="18"/>
        <v>2.2200112517335033</v>
      </c>
      <c r="H51" s="29" t="s">
        <v>142</v>
      </c>
      <c r="J51">
        <f t="shared" si="8"/>
        <v>1.1100056258667517</v>
      </c>
      <c r="K51">
        <f t="shared" si="6"/>
        <v>2.5814084322482596</v>
      </c>
      <c r="L51">
        <f t="shared" si="0"/>
        <v>92.193158294580698</v>
      </c>
      <c r="M51">
        <f t="shared" si="1"/>
        <v>393.98785595974653</v>
      </c>
      <c r="N51" s="12">
        <f t="shared" si="2"/>
        <v>118.19635678792395</v>
      </c>
    </row>
    <row r="52" spans="1:14" x14ac:dyDescent="0.2">
      <c r="A52" s="17">
        <v>64</v>
      </c>
      <c r="B52">
        <f t="shared" si="15"/>
        <v>2620860.4738541855</v>
      </c>
      <c r="C52">
        <f t="shared" si="16"/>
        <v>667407.61499725387</v>
      </c>
      <c r="D52">
        <f t="shared" si="17"/>
        <v>292088.89568862133</v>
      </c>
      <c r="E52">
        <f t="shared" si="18"/>
        <v>3.5803569845400607</v>
      </c>
      <c r="H52" s="29" t="s">
        <v>142</v>
      </c>
      <c r="J52">
        <f t="shared" si="8"/>
        <v>1.7901784922700303</v>
      </c>
      <c r="K52">
        <f t="shared" si="6"/>
        <v>4.1632057959768147</v>
      </c>
      <c r="L52">
        <f t="shared" si="0"/>
        <v>148.68592128488623</v>
      </c>
      <c r="M52">
        <f t="shared" si="1"/>
        <v>635.40992002088126</v>
      </c>
      <c r="N52" s="12">
        <f t="shared" si="2"/>
        <v>190.62297600626437</v>
      </c>
    </row>
    <row r="53" spans="1:14" x14ac:dyDescent="0.2">
      <c r="A53" s="17">
        <v>72.3</v>
      </c>
      <c r="B53">
        <f t="shared" si="15"/>
        <v>3496575.5864365213</v>
      </c>
      <c r="C53">
        <f t="shared" si="16"/>
        <v>926835.42842949904</v>
      </c>
      <c r="D53">
        <f t="shared" si="17"/>
        <v>371926.0554652189</v>
      </c>
      <c r="E53">
        <f t="shared" si="18"/>
        <v>4.7953370703312395</v>
      </c>
      <c r="H53" s="29" t="s">
        <v>142</v>
      </c>
      <c r="J53">
        <f t="shared" si="8"/>
        <v>2.3976685351656197</v>
      </c>
      <c r="K53">
        <f t="shared" si="6"/>
        <v>5.5759733375944647</v>
      </c>
      <c r="L53">
        <f t="shared" si="0"/>
        <v>199.14190491408803</v>
      </c>
      <c r="M53">
        <f t="shared" si="1"/>
        <v>851.03378168413678</v>
      </c>
      <c r="N53" s="12">
        <f t="shared" si="2"/>
        <v>255.31013450524102</v>
      </c>
    </row>
    <row r="54" spans="1:14" x14ac:dyDescent="0.2">
      <c r="A54" s="17">
        <v>57.1</v>
      </c>
      <c r="B54">
        <f t="shared" si="15"/>
        <v>2001422.5665826015</v>
      </c>
      <c r="C54">
        <f t="shared" si="16"/>
        <v>490879.03200426302</v>
      </c>
      <c r="D54">
        <f t="shared" si="17"/>
        <v>233121.29088556947</v>
      </c>
      <c r="E54">
        <f t="shared" si="18"/>
        <v>2.7254228894724344</v>
      </c>
      <c r="H54" s="29" t="s">
        <v>142</v>
      </c>
      <c r="J54">
        <f t="shared" si="8"/>
        <v>1.3627114447362172</v>
      </c>
      <c r="K54">
        <f t="shared" si="6"/>
        <v>3.1690963831074819</v>
      </c>
      <c r="L54">
        <f t="shared" si="0"/>
        <v>113.18201368241006</v>
      </c>
      <c r="M54">
        <f t="shared" si="1"/>
        <v>483.68381915559848</v>
      </c>
      <c r="N54" s="12">
        <f t="shared" si="2"/>
        <v>145.10514574667954</v>
      </c>
    </row>
    <row r="55" spans="1:14" x14ac:dyDescent="0.2">
      <c r="A55" s="17">
        <v>62.3</v>
      </c>
      <c r="B55">
        <f t="shared" si="15"/>
        <v>2459269.9911122485</v>
      </c>
      <c r="C55">
        <f t="shared" si="16"/>
        <v>620734.61809785792</v>
      </c>
      <c r="D55">
        <f t="shared" si="17"/>
        <v>276937.92925192195</v>
      </c>
      <c r="E55">
        <f t="shared" si="18"/>
        <v>3.3569425384620284</v>
      </c>
      <c r="H55" s="29" t="s">
        <v>142</v>
      </c>
      <c r="J55">
        <f t="shared" si="8"/>
        <v>1.6784712692310142</v>
      </c>
      <c r="K55">
        <f t="shared" si="6"/>
        <v>3.903421556351196</v>
      </c>
      <c r="L55">
        <f t="shared" si="0"/>
        <v>139.40791272682841</v>
      </c>
      <c r="M55">
        <f t="shared" si="1"/>
        <v>595.76031079841198</v>
      </c>
      <c r="N55" s="12">
        <f t="shared" si="2"/>
        <v>178.72809323952359</v>
      </c>
    </row>
    <row r="56" spans="1:14" x14ac:dyDescent="0.2">
      <c r="A56" s="17">
        <v>77</v>
      </c>
      <c r="B56">
        <f t="shared" si="15"/>
        <v>4058040.9386963947</v>
      </c>
      <c r="C56">
        <f t="shared" si="16"/>
        <v>1098145.7356358378</v>
      </c>
      <c r="D56">
        <f t="shared" si="17"/>
        <v>421465.05493025447</v>
      </c>
      <c r="E56">
        <f t="shared" si="18"/>
        <v>5.5776517292624872</v>
      </c>
      <c r="H56" s="29" t="s">
        <v>142</v>
      </c>
      <c r="J56">
        <f t="shared" si="8"/>
        <v>2.7888258646312436</v>
      </c>
      <c r="K56">
        <f t="shared" si="6"/>
        <v>6.4856415456540546</v>
      </c>
      <c r="L56">
        <f t="shared" si="0"/>
        <v>231.6300552019305</v>
      </c>
      <c r="M56">
        <f t="shared" si="1"/>
        <v>989.87203077748075</v>
      </c>
      <c r="N56" s="12">
        <f t="shared" si="2"/>
        <v>296.96160923324425</v>
      </c>
    </row>
    <row r="57" spans="1:14" x14ac:dyDescent="0.2">
      <c r="A57" s="17">
        <v>55.8</v>
      </c>
      <c r="B57">
        <f t="shared" si="15"/>
        <v>1895396.8850258994</v>
      </c>
      <c r="C57">
        <f t="shared" si="16"/>
        <v>461360.42656611936</v>
      </c>
      <c r="D57">
        <f t="shared" si="17"/>
        <v>222761.37654678622</v>
      </c>
      <c r="E57">
        <f t="shared" si="18"/>
        <v>2.5795186881388048</v>
      </c>
      <c r="H57" s="29" t="s">
        <v>142</v>
      </c>
      <c r="J57">
        <f t="shared" si="8"/>
        <v>1.2897593440694024</v>
      </c>
      <c r="K57">
        <f t="shared" si="6"/>
        <v>2.9994403350451218</v>
      </c>
      <c r="L57">
        <f t="shared" si="0"/>
        <v>107.12286910875434</v>
      </c>
      <c r="M57">
        <f t="shared" si="1"/>
        <v>457.79003892630061</v>
      </c>
      <c r="N57" s="12">
        <f t="shared" si="2"/>
        <v>137.33701167789019</v>
      </c>
    </row>
    <row r="58" spans="1:14" x14ac:dyDescent="0.2">
      <c r="A58" s="17">
        <v>52.2</v>
      </c>
      <c r="B58">
        <f t="shared" si="15"/>
        <v>1619018.4538217217</v>
      </c>
      <c r="C58">
        <f t="shared" si="16"/>
        <v>385517.41670516605</v>
      </c>
      <c r="D58">
        <f t="shared" si="17"/>
        <v>195310.34008206954</v>
      </c>
      <c r="E58">
        <f t="shared" si="18"/>
        <v>2.1998462106089574</v>
      </c>
      <c r="H58" s="29" t="s">
        <v>142</v>
      </c>
      <c r="J58">
        <f t="shared" si="8"/>
        <v>1.0999231053044787</v>
      </c>
      <c r="K58">
        <f t="shared" si="6"/>
        <v>2.5579607100104154</v>
      </c>
      <c r="L58">
        <f t="shared" si="0"/>
        <v>91.355739643229114</v>
      </c>
      <c r="M58">
        <f t="shared" si="1"/>
        <v>390.40914377448337</v>
      </c>
      <c r="N58" s="12">
        <f t="shared" si="2"/>
        <v>117.12274313234501</v>
      </c>
    </row>
    <row r="59" spans="1:14" x14ac:dyDescent="0.2">
      <c r="A59" s="17">
        <v>62.6</v>
      </c>
      <c r="B59">
        <f t="shared" si="15"/>
        <v>2487354.8372090235</v>
      </c>
      <c r="C59">
        <f t="shared" si="16"/>
        <v>628816.78749554395</v>
      </c>
      <c r="D59">
        <f t="shared" si="17"/>
        <v>279582.00997598731</v>
      </c>
      <c r="E59">
        <f t="shared" si="18"/>
        <v>3.3957536346805552</v>
      </c>
      <c r="H59" s="29" t="s">
        <v>142</v>
      </c>
      <c r="J59">
        <f t="shared" si="8"/>
        <v>1.6978768173402776</v>
      </c>
      <c r="K59">
        <f t="shared" si="6"/>
        <v>3.9485507380006455</v>
      </c>
      <c r="L59">
        <f t="shared" si="0"/>
        <v>141.01966921430878</v>
      </c>
      <c r="M59">
        <f t="shared" si="1"/>
        <v>602.64815903550755</v>
      </c>
      <c r="N59" s="12">
        <f t="shared" si="2"/>
        <v>180.79444771065226</v>
      </c>
    </row>
    <row r="60" spans="1:14" x14ac:dyDescent="0.2">
      <c r="A60" s="17">
        <v>55.3</v>
      </c>
      <c r="B60">
        <f t="shared" si="15"/>
        <v>1855502.9824005563</v>
      </c>
      <c r="C60">
        <f t="shared" si="16"/>
        <v>450312.09480892774</v>
      </c>
      <c r="D60">
        <f t="shared" si="17"/>
        <v>218839.99552783501</v>
      </c>
      <c r="E60">
        <f t="shared" si="18"/>
        <v>2.5246550727373189</v>
      </c>
      <c r="H60" s="29" t="s">
        <v>142</v>
      </c>
      <c r="J60">
        <f t="shared" si="8"/>
        <v>1.2623275363686595</v>
      </c>
      <c r="K60">
        <f t="shared" si="6"/>
        <v>2.9356454334154871</v>
      </c>
      <c r="L60">
        <f t="shared" si="0"/>
        <v>104.84447976483882</v>
      </c>
      <c r="M60">
        <f t="shared" si="1"/>
        <v>448.05333232837103</v>
      </c>
      <c r="N60" s="12">
        <f t="shared" si="2"/>
        <v>134.41599969851131</v>
      </c>
    </row>
    <row r="61" spans="1:14" x14ac:dyDescent="0.2">
      <c r="A61" s="17">
        <v>52.7</v>
      </c>
      <c r="B61">
        <f t="shared" si="15"/>
        <v>1655905.209100714</v>
      </c>
      <c r="C61">
        <f t="shared" si="16"/>
        <v>395542.27885780751</v>
      </c>
      <c r="D61">
        <f t="shared" si="17"/>
        <v>199014.30523608506</v>
      </c>
      <c r="E61">
        <f t="shared" si="18"/>
        <v>2.2504617931946065</v>
      </c>
      <c r="H61" s="29" t="s">
        <v>142</v>
      </c>
      <c r="J61">
        <f t="shared" si="8"/>
        <v>1.1252308965973032</v>
      </c>
      <c r="K61">
        <f t="shared" si="6"/>
        <v>2.6168160385983796</v>
      </c>
      <c r="L61">
        <f t="shared" si="0"/>
        <v>93.457715664227848</v>
      </c>
      <c r="M61">
        <f t="shared" si="1"/>
        <v>399.39194728302499</v>
      </c>
      <c r="N61" s="12">
        <f t="shared" si="2"/>
        <v>119.8175841849075</v>
      </c>
    </row>
    <row r="62" spans="1:14" x14ac:dyDescent="0.2">
      <c r="A62" s="17">
        <v>65.400000000000006</v>
      </c>
      <c r="B62">
        <f t="shared" si="15"/>
        <v>2758414.0813313229</v>
      </c>
      <c r="C62">
        <f t="shared" si="16"/>
        <v>707454.3545035054</v>
      </c>
      <c r="D62">
        <f t="shared" si="17"/>
        <v>304872.4014466611</v>
      </c>
      <c r="E62">
        <f t="shared" si="18"/>
        <v>3.7707408372814895</v>
      </c>
      <c r="H62" s="29" t="s">
        <v>142</v>
      </c>
      <c r="J62">
        <f t="shared" si="8"/>
        <v>1.8853704186407447</v>
      </c>
      <c r="K62">
        <f t="shared" si="6"/>
        <v>4.384582368931965</v>
      </c>
      <c r="L62">
        <f t="shared" si="0"/>
        <v>156.59222746185588</v>
      </c>
      <c r="M62">
        <f t="shared" si="1"/>
        <v>669.19755325579433</v>
      </c>
      <c r="N62" s="12">
        <f t="shared" si="2"/>
        <v>200.75926597673831</v>
      </c>
    </row>
    <row r="63" spans="1:14" x14ac:dyDescent="0.2">
      <c r="A63" s="17">
        <v>87.6</v>
      </c>
      <c r="B63">
        <f t="shared" si="15"/>
        <v>5505258.9479181021</v>
      </c>
      <c r="C63">
        <f t="shared" si="16"/>
        <v>1554169.611959588</v>
      </c>
      <c r="D63">
        <f t="shared" si="17"/>
        <v>544737.50224833807</v>
      </c>
      <c r="E63">
        <f t="shared" si="18"/>
        <v>7.6041660621260281</v>
      </c>
      <c r="H63" s="29" t="s">
        <v>142</v>
      </c>
      <c r="J63">
        <f t="shared" si="8"/>
        <v>3.802083031063014</v>
      </c>
      <c r="K63">
        <f t="shared" si="6"/>
        <v>8.8420535606116601</v>
      </c>
      <c r="L63">
        <f t="shared" si="0"/>
        <v>315.78762716470214</v>
      </c>
      <c r="M63">
        <f t="shared" si="1"/>
        <v>1349.5197742081286</v>
      </c>
      <c r="N63" s="12">
        <f t="shared" si="2"/>
        <v>404.85593226243861</v>
      </c>
    </row>
    <row r="64" spans="1:14" x14ac:dyDescent="0.2">
      <c r="A64" s="17">
        <v>54.5</v>
      </c>
      <c r="B64">
        <f t="shared" si="15"/>
        <v>1792689.8023120142</v>
      </c>
      <c r="C64">
        <f t="shared" si="16"/>
        <v>432983.40019817383</v>
      </c>
      <c r="D64">
        <f t="shared" si="17"/>
        <v>212638.77954939453</v>
      </c>
      <c r="E64">
        <f t="shared" si="18"/>
        <v>2.4383119820595827</v>
      </c>
      <c r="H64" s="29" t="s">
        <v>142</v>
      </c>
      <c r="J64">
        <f t="shared" si="8"/>
        <v>1.2191559910297913</v>
      </c>
      <c r="K64">
        <f t="shared" si="6"/>
        <v>2.8352464907669566</v>
      </c>
      <c r="L64">
        <f t="shared" si="0"/>
        <v>101.25880324167701</v>
      </c>
      <c r="M64">
        <f t="shared" si="1"/>
        <v>432.72992838323506</v>
      </c>
      <c r="N64" s="12">
        <f t="shared" si="2"/>
        <v>129.81897851497052</v>
      </c>
    </row>
    <row r="65" spans="1:14" x14ac:dyDescent="0.2">
      <c r="A65" s="17">
        <v>50.6</v>
      </c>
      <c r="B65">
        <f t="shared" si="15"/>
        <v>1504191.5878978362</v>
      </c>
      <c r="C65">
        <f t="shared" si="16"/>
        <v>354516.15665115474</v>
      </c>
      <c r="D65">
        <f t="shared" si="17"/>
        <v>183692.98675723351</v>
      </c>
      <c r="E65">
        <f t="shared" si="18"/>
        <v>2.0424007313062242</v>
      </c>
      <c r="H65" s="29" t="s">
        <v>142</v>
      </c>
      <c r="J65">
        <f t="shared" si="8"/>
        <v>1.0212003656531121</v>
      </c>
      <c r="K65">
        <f t="shared" si="6"/>
        <v>2.3748845712863074</v>
      </c>
      <c r="L65">
        <f t="shared" si="0"/>
        <v>84.817306117368119</v>
      </c>
      <c r="M65">
        <f t="shared" si="1"/>
        <v>362.4671201596928</v>
      </c>
      <c r="N65" s="12">
        <f t="shared" si="2"/>
        <v>108.74013604790784</v>
      </c>
    </row>
    <row r="66" spans="1:14" x14ac:dyDescent="0.2">
      <c r="A66" s="17">
        <v>51.6</v>
      </c>
      <c r="B66">
        <f t="shared" si="15"/>
        <v>1575386.5220121159</v>
      </c>
      <c r="C66">
        <f t="shared" si="16"/>
        <v>373700.33497289411</v>
      </c>
      <c r="D66">
        <f t="shared" si="17"/>
        <v>190911.81797369922</v>
      </c>
      <c r="E66">
        <f t="shared" si="18"/>
        <v>2.1399986749587092</v>
      </c>
      <c r="H66" s="29" t="s">
        <v>142</v>
      </c>
      <c r="J66">
        <f t="shared" si="8"/>
        <v>1.0699993374793546</v>
      </c>
      <c r="K66">
        <f t="shared" si="6"/>
        <v>2.4883705522775688</v>
      </c>
      <c r="L66">
        <f t="shared" si="0"/>
        <v>88.870376867056024</v>
      </c>
      <c r="M66">
        <f t="shared" si="1"/>
        <v>379.78793532929922</v>
      </c>
      <c r="N66" s="12">
        <f t="shared" si="2"/>
        <v>113.93638059878977</v>
      </c>
    </row>
    <row r="67" spans="1:14" x14ac:dyDescent="0.2">
      <c r="A67" s="17">
        <v>65.5</v>
      </c>
      <c r="B67">
        <f t="shared" si="15"/>
        <v>2768395.0943862973</v>
      </c>
      <c r="C67">
        <f t="shared" si="16"/>
        <v>710371.12883554143</v>
      </c>
      <c r="D67">
        <f t="shared" si="17"/>
        <v>305796.10016344284</v>
      </c>
      <c r="E67">
        <f t="shared" si="18"/>
        <v>3.7845623233852814</v>
      </c>
      <c r="H67" s="29" t="s">
        <v>142</v>
      </c>
      <c r="J67">
        <f t="shared" si="8"/>
        <v>1.8922811616926407</v>
      </c>
      <c r="K67">
        <f t="shared" si="6"/>
        <v>4.4006538644014901</v>
      </c>
      <c r="L67">
        <f t="shared" si="0"/>
        <v>157.16620944291034</v>
      </c>
      <c r="M67">
        <f t="shared" si="1"/>
        <v>671.65046770474498</v>
      </c>
      <c r="N67" s="12">
        <f t="shared" si="2"/>
        <v>201.49514031142351</v>
      </c>
    </row>
    <row r="68" spans="1:14" x14ac:dyDescent="0.2">
      <c r="A68" s="17">
        <v>68.8</v>
      </c>
      <c r="B68">
        <f t="shared" si="15"/>
        <v>3109523.7661541305</v>
      </c>
      <c r="C68">
        <f t="shared" si="16"/>
        <v>810906.92820868199</v>
      </c>
      <c r="D68">
        <f t="shared" si="17"/>
        <v>337071.14292828058</v>
      </c>
      <c r="E68">
        <f t="shared" si="18"/>
        <v>4.2575018372910938</v>
      </c>
      <c r="H68" s="29" t="s">
        <v>142</v>
      </c>
      <c r="J68">
        <f t="shared" si="8"/>
        <v>2.1287509186455469</v>
      </c>
      <c r="K68">
        <f t="shared" si="6"/>
        <v>4.9505835317338303</v>
      </c>
      <c r="L68">
        <f t="shared" si="0"/>
        <v>176.80655470477964</v>
      </c>
      <c r="M68">
        <f t="shared" si="1"/>
        <v>755.58356711444287</v>
      </c>
      <c r="N68" s="12">
        <f t="shared" si="2"/>
        <v>226.67507013433286</v>
      </c>
    </row>
    <row r="69" spans="1:14" ht="13.5" thickBot="1" x14ac:dyDescent="0.25">
      <c r="A69" s="17">
        <v>50.8</v>
      </c>
      <c r="B69">
        <f t="shared" si="15"/>
        <v>1518278.5885396712</v>
      </c>
      <c r="C69">
        <f t="shared" si="16"/>
        <v>358302.21787217731</v>
      </c>
      <c r="D69">
        <f t="shared" si="17"/>
        <v>185125.55233483791</v>
      </c>
      <c r="E69">
        <f t="shared" si="18"/>
        <v>2.0617063587466862</v>
      </c>
      <c r="H69" s="29" t="s">
        <v>142</v>
      </c>
      <c r="J69">
        <f t="shared" si="8"/>
        <v>1.0308531793733431</v>
      </c>
      <c r="K69">
        <f t="shared" si="6"/>
        <v>2.3973329752868446</v>
      </c>
      <c r="L69">
        <f t="shared" si="0"/>
        <v>85.619034831673019</v>
      </c>
      <c r="M69">
        <f t="shared" si="1"/>
        <v>365.89331124646588</v>
      </c>
      <c r="N69" s="12">
        <f t="shared" si="2"/>
        <v>109.76799337393977</v>
      </c>
    </row>
    <row r="70" spans="1:14" ht="13.5" thickTop="1" x14ac:dyDescent="0.2">
      <c r="A70" s="53">
        <v>51</v>
      </c>
      <c r="B70">
        <f t="shared" si="15"/>
        <v>1532441.4727941384</v>
      </c>
      <c r="C70">
        <f t="shared" si="16"/>
        <v>362113.59733103035</v>
      </c>
      <c r="D70">
        <f t="shared" si="17"/>
        <v>186563.71755332191</v>
      </c>
      <c r="E70">
        <f t="shared" si="18"/>
        <v>2.0811187876784905</v>
      </c>
      <c r="H70" t="s">
        <v>146</v>
      </c>
      <c r="J70">
        <f t="shared" si="8"/>
        <v>1.0405593938392452</v>
      </c>
      <c r="K70">
        <f t="shared" si="6"/>
        <v>2.4199055670680121</v>
      </c>
      <c r="L70">
        <f t="shared" si="0"/>
        <v>86.425198823857571</v>
      </c>
      <c r="M70">
        <f t="shared" si="1"/>
        <v>369.33845651221179</v>
      </c>
      <c r="N70" s="12">
        <f t="shared" si="2"/>
        <v>110.80153695366354</v>
      </c>
    </row>
    <row r="71" spans="1:14" x14ac:dyDescent="0.2">
      <c r="A71" s="54">
        <v>57</v>
      </c>
      <c r="B71">
        <f t="shared" si="15"/>
        <v>1993148.2799441963</v>
      </c>
      <c r="C71">
        <f t="shared" si="16"/>
        <v>488567.4218957423</v>
      </c>
      <c r="D71">
        <f t="shared" si="17"/>
        <v>232315.94459298882</v>
      </c>
      <c r="E71">
        <f t="shared" si="18"/>
        <v>2.7140316464329279</v>
      </c>
      <c r="H71" t="s">
        <v>146</v>
      </c>
      <c r="J71">
        <f t="shared" si="8"/>
        <v>1.357015823216464</v>
      </c>
      <c r="K71">
        <f t="shared" si="6"/>
        <v>3.1558507516661951</v>
      </c>
      <c r="L71">
        <f t="shared" si="0"/>
        <v>112.70895541664983</v>
      </c>
      <c r="M71">
        <f t="shared" si="1"/>
        <v>481.66220263525565</v>
      </c>
      <c r="N71" s="12">
        <f t="shared" si="2"/>
        <v>144.49866079057671</v>
      </c>
    </row>
    <row r="72" spans="1:14" x14ac:dyDescent="0.2">
      <c r="A72" s="54">
        <v>63</v>
      </c>
      <c r="B72">
        <f t="shared" si="15"/>
        <v>2525088.1527686366</v>
      </c>
      <c r="C72">
        <f t="shared" si="16"/>
        <v>639695.46407068195</v>
      </c>
      <c r="D72">
        <f t="shared" si="17"/>
        <v>283127.19308732869</v>
      </c>
      <c r="E72">
        <f t="shared" si="18"/>
        <v>3.4479108099266473</v>
      </c>
      <c r="H72" t="s">
        <v>146</v>
      </c>
      <c r="J72">
        <f t="shared" si="8"/>
        <v>1.7239554049633237</v>
      </c>
      <c r="K72">
        <f t="shared" si="6"/>
        <v>4.0091986161937756</v>
      </c>
      <c r="L72">
        <f t="shared" si="0"/>
        <v>143.1856648640634</v>
      </c>
      <c r="M72">
        <f t="shared" si="1"/>
        <v>611.90455070112557</v>
      </c>
      <c r="N72" s="12">
        <f t="shared" si="2"/>
        <v>183.57136521033769</v>
      </c>
    </row>
    <row r="73" spans="1:14" x14ac:dyDescent="0.2">
      <c r="A73" s="54">
        <v>59</v>
      </c>
      <c r="B73">
        <f t="shared" si="15"/>
        <v>2162411.2234933712</v>
      </c>
      <c r="C73">
        <f t="shared" si="16"/>
        <v>536113.18440406071</v>
      </c>
      <c r="D73">
        <f t="shared" si="17"/>
        <v>248689.98995366311</v>
      </c>
      <c r="E73">
        <f t="shared" si="18"/>
        <v>2.947214397851095</v>
      </c>
      <c r="H73" t="s">
        <v>146</v>
      </c>
      <c r="J73">
        <f t="shared" si="8"/>
        <v>1.4736071989255475</v>
      </c>
      <c r="K73">
        <f t="shared" si="6"/>
        <v>3.4269934858733664</v>
      </c>
      <c r="L73">
        <f t="shared" si="0"/>
        <v>122.39262449547736</v>
      </c>
      <c r="M73">
        <f t="shared" si="1"/>
        <v>523.04540382682626</v>
      </c>
      <c r="N73" s="12">
        <f t="shared" si="2"/>
        <v>156.91362114804789</v>
      </c>
    </row>
    <row r="74" spans="1:14" x14ac:dyDescent="0.2">
      <c r="A74" s="54">
        <v>64</v>
      </c>
      <c r="B74">
        <f t="shared" si="15"/>
        <v>2620860.4738541855</v>
      </c>
      <c r="C74">
        <f t="shared" si="16"/>
        <v>667407.61499725387</v>
      </c>
      <c r="D74">
        <f t="shared" si="17"/>
        <v>292088.89568862133</v>
      </c>
      <c r="E74">
        <f t="shared" si="18"/>
        <v>3.5803569845400607</v>
      </c>
      <c r="H74" t="s">
        <v>146</v>
      </c>
      <c r="J74">
        <f t="shared" si="8"/>
        <v>1.7901784922700303</v>
      </c>
      <c r="K74">
        <f t="shared" si="6"/>
        <v>4.1632057959768147</v>
      </c>
      <c r="L74">
        <f t="shared" si="0"/>
        <v>148.68592128488623</v>
      </c>
      <c r="M74">
        <f t="shared" si="1"/>
        <v>635.40992002088126</v>
      </c>
      <c r="N74" s="12">
        <f t="shared" si="2"/>
        <v>190.62297600626437</v>
      </c>
    </row>
    <row r="75" spans="1:14" x14ac:dyDescent="0.2">
      <c r="A75" s="54">
        <v>62.5</v>
      </c>
      <c r="B75">
        <f t="shared" si="15"/>
        <v>2477972.7523463401</v>
      </c>
      <c r="C75">
        <f t="shared" si="16"/>
        <v>626115.42661666207</v>
      </c>
      <c r="D75">
        <f t="shared" si="17"/>
        <v>278699.23972471373</v>
      </c>
      <c r="E75">
        <f t="shared" si="18"/>
        <v>3.382787418687716</v>
      </c>
      <c r="H75" t="s">
        <v>146</v>
      </c>
      <c r="J75">
        <f t="shared" si="8"/>
        <v>1.691393709343858</v>
      </c>
      <c r="K75">
        <f t="shared" si="6"/>
        <v>3.9334737426601349</v>
      </c>
      <c r="L75">
        <f t="shared" si="0"/>
        <v>140.48120509500481</v>
      </c>
      <c r="M75">
        <f t="shared" si="1"/>
        <v>600.34703032053335</v>
      </c>
      <c r="N75" s="12">
        <f t="shared" si="2"/>
        <v>180.10410909616002</v>
      </c>
    </row>
    <row r="76" spans="1:14" x14ac:dyDescent="0.2">
      <c r="A76" s="54">
        <v>51.2</v>
      </c>
      <c r="B76">
        <f t="shared" si="15"/>
        <v>1546680.3502724064</v>
      </c>
      <c r="C76">
        <f t="shared" si="16"/>
        <v>365950.36405304179</v>
      </c>
      <c r="D76">
        <f t="shared" si="17"/>
        <v>188007.48310453162</v>
      </c>
      <c r="E76">
        <f t="shared" si="18"/>
        <v>2.1006381974299795</v>
      </c>
      <c r="H76" t="s">
        <v>146</v>
      </c>
      <c r="J76">
        <f t="shared" si="8"/>
        <v>1.0503190987149897</v>
      </c>
      <c r="K76">
        <f t="shared" si="6"/>
        <v>2.4426025551511388</v>
      </c>
      <c r="L76">
        <f t="shared" si="0"/>
        <v>87.2358055411121</v>
      </c>
      <c r="M76">
        <f t="shared" si="1"/>
        <v>372.80258778253034</v>
      </c>
      <c r="N76" s="12">
        <f t="shared" si="2"/>
        <v>111.8407763347591</v>
      </c>
    </row>
    <row r="77" spans="1:14" x14ac:dyDescent="0.2">
      <c r="A77" s="54">
        <v>56.8</v>
      </c>
      <c r="B77">
        <f t="shared" si="15"/>
        <v>1976659.0673200311</v>
      </c>
      <c r="C77">
        <f t="shared" si="16"/>
        <v>483964.75923527731</v>
      </c>
      <c r="D77">
        <f t="shared" si="17"/>
        <v>230709.46777753707</v>
      </c>
      <c r="E77">
        <f t="shared" si="18"/>
        <v>2.6913332943328454</v>
      </c>
      <c r="H77" t="s">
        <v>146</v>
      </c>
      <c r="J77">
        <f t="shared" si="8"/>
        <v>1.3456666471664227</v>
      </c>
      <c r="K77">
        <f t="shared" si="6"/>
        <v>3.1294573189916806</v>
      </c>
      <c r="L77">
        <f t="shared" si="0"/>
        <v>111.76633282113144</v>
      </c>
      <c r="M77">
        <f t="shared" si="1"/>
        <v>477.63390094500613</v>
      </c>
      <c r="N77" s="12">
        <f t="shared" si="2"/>
        <v>143.29017028350185</v>
      </c>
    </row>
    <row r="78" spans="1:14" x14ac:dyDescent="0.2">
      <c r="A78" s="54">
        <v>68</v>
      </c>
      <c r="B78">
        <f t="shared" si="15"/>
        <v>3024720.4792807614</v>
      </c>
      <c r="C78">
        <f t="shared" si="16"/>
        <v>785764.41440867528</v>
      </c>
      <c r="D78">
        <f t="shared" si="17"/>
        <v>329347.88852871029</v>
      </c>
      <c r="E78">
        <f t="shared" si="18"/>
        <v>4.1398327822181473</v>
      </c>
      <c r="H78" t="s">
        <v>146</v>
      </c>
      <c r="J78">
        <f t="shared" si="8"/>
        <v>2.0699163911090737</v>
      </c>
      <c r="K78">
        <f t="shared" si="6"/>
        <v>4.8137590490908693</v>
      </c>
      <c r="L78">
        <f t="shared" si="0"/>
        <v>171.91996603895961</v>
      </c>
      <c r="M78">
        <f t="shared" si="1"/>
        <v>734.70070956820348</v>
      </c>
      <c r="N78" s="12">
        <f t="shared" si="2"/>
        <v>220.41021287046104</v>
      </c>
    </row>
    <row r="79" spans="1:14" x14ac:dyDescent="0.2">
      <c r="A79" s="54">
        <v>65.400000000000006</v>
      </c>
      <c r="B79">
        <f t="shared" si="15"/>
        <v>2758414.0813313229</v>
      </c>
      <c r="C79">
        <f t="shared" si="16"/>
        <v>707454.3545035054</v>
      </c>
      <c r="D79">
        <f t="shared" si="17"/>
        <v>304872.4014466611</v>
      </c>
      <c r="E79">
        <f t="shared" si="18"/>
        <v>3.7707408372814895</v>
      </c>
      <c r="H79" t="s">
        <v>146</v>
      </c>
      <c r="J79">
        <f t="shared" si="8"/>
        <v>1.8853704186407447</v>
      </c>
      <c r="K79">
        <f t="shared" si="6"/>
        <v>4.384582368931965</v>
      </c>
      <c r="L79">
        <f t="shared" si="0"/>
        <v>156.59222746185588</v>
      </c>
      <c r="M79">
        <f t="shared" si="1"/>
        <v>669.19755325579433</v>
      </c>
      <c r="N79" s="12">
        <f t="shared" si="2"/>
        <v>200.75926597673831</v>
      </c>
    </row>
    <row r="80" spans="1:14" x14ac:dyDescent="0.2">
      <c r="A80" s="54">
        <v>75</v>
      </c>
      <c r="B80">
        <f t="shared" si="15"/>
        <v>3813214.3568562777</v>
      </c>
      <c r="C80">
        <f t="shared" si="16"/>
        <v>1023014.0111123018</v>
      </c>
      <c r="D80">
        <f t="shared" si="17"/>
        <v>400001.11520172202</v>
      </c>
      <c r="E80">
        <f t="shared" si="18"/>
        <v>5.2362294831703018</v>
      </c>
      <c r="H80" t="s">
        <v>146</v>
      </c>
      <c r="J80">
        <f t="shared" si="8"/>
        <v>2.6181147415851509</v>
      </c>
      <c r="K80">
        <f t="shared" si="6"/>
        <v>6.0886389339189559</v>
      </c>
      <c r="L80">
        <f t="shared" ref="L80:L125" si="19">K80/0.028</f>
        <v>217.45139049710556</v>
      </c>
      <c r="M80">
        <f t="shared" ref="M80:M125" si="20">L80/0.234</f>
        <v>929.2794465688271</v>
      </c>
      <c r="N80" s="12">
        <f t="shared" ref="N80:N125" si="21">(M80/1000)*300</f>
        <v>278.78383397064812</v>
      </c>
    </row>
    <row r="81" spans="1:14" x14ac:dyDescent="0.2">
      <c r="A81" s="54">
        <v>64</v>
      </c>
      <c r="B81">
        <f t="shared" si="15"/>
        <v>2620860.4738541855</v>
      </c>
      <c r="C81">
        <f t="shared" si="16"/>
        <v>667407.61499725387</v>
      </c>
      <c r="D81">
        <f t="shared" si="17"/>
        <v>292088.89568862133</v>
      </c>
      <c r="E81">
        <f t="shared" si="18"/>
        <v>3.5803569845400607</v>
      </c>
      <c r="H81" t="s">
        <v>146</v>
      </c>
      <c r="J81">
        <f t="shared" si="8"/>
        <v>1.7901784922700303</v>
      </c>
      <c r="K81">
        <f t="shared" si="6"/>
        <v>4.1632057959768147</v>
      </c>
      <c r="L81">
        <f t="shared" si="19"/>
        <v>148.68592128488623</v>
      </c>
      <c r="M81">
        <f t="shared" si="20"/>
        <v>635.40992002088126</v>
      </c>
      <c r="N81" s="12">
        <f t="shared" si="21"/>
        <v>190.62297600626437</v>
      </c>
    </row>
    <row r="82" spans="1:14" x14ac:dyDescent="0.2">
      <c r="A82" s="54">
        <v>59.5</v>
      </c>
      <c r="B82">
        <f t="shared" si="15"/>
        <v>2205975.7697789818</v>
      </c>
      <c r="C82">
        <f t="shared" si="16"/>
        <v>548435.85852558503</v>
      </c>
      <c r="D82">
        <f t="shared" si="17"/>
        <v>252871.41286072828</v>
      </c>
      <c r="E82">
        <f t="shared" si="18"/>
        <v>3.0072830411652949</v>
      </c>
      <c r="H82" t="s">
        <v>146</v>
      </c>
      <c r="J82">
        <f t="shared" si="8"/>
        <v>1.5036415205826474</v>
      </c>
      <c r="K82">
        <f t="shared" si="6"/>
        <v>3.4968407455410406</v>
      </c>
      <c r="L82">
        <f t="shared" si="19"/>
        <v>124.88716948360859</v>
      </c>
      <c r="M82">
        <f t="shared" si="20"/>
        <v>533.70585249405372</v>
      </c>
      <c r="N82" s="12">
        <f t="shared" si="21"/>
        <v>160.1117557482161</v>
      </c>
    </row>
    <row r="83" spans="1:14" x14ac:dyDescent="0.2">
      <c r="A83" s="54">
        <v>56</v>
      </c>
      <c r="B83">
        <f t="shared" si="15"/>
        <v>1911491.8135088393</v>
      </c>
      <c r="C83">
        <f t="shared" si="16"/>
        <v>465826.98529684334</v>
      </c>
      <c r="D83">
        <f t="shared" si="17"/>
        <v>224339.75805967234</v>
      </c>
      <c r="E83">
        <f t="shared" si="18"/>
        <v>2.6016585568653556</v>
      </c>
      <c r="H83" t="s">
        <v>146</v>
      </c>
      <c r="J83">
        <f t="shared" si="8"/>
        <v>1.3008292784326778</v>
      </c>
      <c r="K83">
        <f t="shared" si="6"/>
        <v>3.0251843684480879</v>
      </c>
      <c r="L83">
        <f t="shared" si="19"/>
        <v>108.042298873146</v>
      </c>
      <c r="M83">
        <f t="shared" si="20"/>
        <v>461.71922595361536</v>
      </c>
      <c r="N83" s="12">
        <f t="shared" si="21"/>
        <v>138.51576778608461</v>
      </c>
    </row>
    <row r="84" spans="1:14" x14ac:dyDescent="0.2">
      <c r="A84" s="54">
        <v>69</v>
      </c>
      <c r="B84">
        <f t="shared" si="15"/>
        <v>3130936.4681049008</v>
      </c>
      <c r="C84">
        <f t="shared" si="16"/>
        <v>817270.49823021668</v>
      </c>
      <c r="D84">
        <f t="shared" si="17"/>
        <v>339016.10902072885</v>
      </c>
      <c r="E84">
        <f t="shared" si="18"/>
        <v>4.287223075355846</v>
      </c>
      <c r="H84" t="s">
        <v>146</v>
      </c>
      <c r="J84">
        <f t="shared" si="8"/>
        <v>2.143611537677923</v>
      </c>
      <c r="K84">
        <f t="shared" si="6"/>
        <v>4.9851431108788908</v>
      </c>
      <c r="L84">
        <f t="shared" si="19"/>
        <v>178.0408253885318</v>
      </c>
      <c r="M84">
        <f t="shared" si="20"/>
        <v>760.8582281561188</v>
      </c>
      <c r="N84" s="12">
        <f t="shared" si="21"/>
        <v>228.25746844683565</v>
      </c>
    </row>
    <row r="85" spans="1:14" x14ac:dyDescent="0.2">
      <c r="A85" s="54">
        <v>56</v>
      </c>
      <c r="B85">
        <f t="shared" si="15"/>
        <v>1911491.8135088393</v>
      </c>
      <c r="C85">
        <f t="shared" si="16"/>
        <v>465826.98529684334</v>
      </c>
      <c r="D85">
        <f t="shared" si="17"/>
        <v>224339.75805967234</v>
      </c>
      <c r="E85">
        <f t="shared" si="18"/>
        <v>2.6016585568653556</v>
      </c>
      <c r="H85" t="s">
        <v>146</v>
      </c>
      <c r="J85">
        <f t="shared" si="8"/>
        <v>1.3008292784326778</v>
      </c>
      <c r="K85">
        <f t="shared" si="6"/>
        <v>3.0251843684480879</v>
      </c>
      <c r="L85">
        <f t="shared" si="19"/>
        <v>108.042298873146</v>
      </c>
      <c r="M85">
        <f t="shared" si="20"/>
        <v>461.71922595361536</v>
      </c>
      <c r="N85" s="12">
        <f t="shared" si="21"/>
        <v>138.51576778608461</v>
      </c>
    </row>
    <row r="86" spans="1:14" x14ac:dyDescent="0.2">
      <c r="A86" s="54">
        <v>52</v>
      </c>
      <c r="B86">
        <f t="shared" si="15"/>
        <v>1604397.975340138</v>
      </c>
      <c r="C86">
        <f t="shared" si="16"/>
        <v>381552.68118040409</v>
      </c>
      <c r="D86">
        <f t="shared" si="17"/>
        <v>193838.56248164657</v>
      </c>
      <c r="E86">
        <f t="shared" si="18"/>
        <v>2.1797892190021888</v>
      </c>
      <c r="H86" t="s">
        <v>146</v>
      </c>
      <c r="J86">
        <f t="shared" si="8"/>
        <v>1.0898946095010944</v>
      </c>
      <c r="K86">
        <f t="shared" si="6"/>
        <v>2.5346386267467311</v>
      </c>
      <c r="L86">
        <f t="shared" si="19"/>
        <v>90.522808098097542</v>
      </c>
      <c r="M86">
        <f t="shared" si="20"/>
        <v>386.84960725682708</v>
      </c>
      <c r="N86" s="12">
        <f t="shared" si="21"/>
        <v>116.05488217704813</v>
      </c>
    </row>
    <row r="87" spans="1:14" x14ac:dyDescent="0.2">
      <c r="A87" s="54">
        <v>64</v>
      </c>
      <c r="B87">
        <f t="shared" si="15"/>
        <v>2620860.4738541855</v>
      </c>
      <c r="C87">
        <f t="shared" si="16"/>
        <v>667407.61499725387</v>
      </c>
      <c r="D87">
        <f t="shared" si="17"/>
        <v>292088.89568862133</v>
      </c>
      <c r="E87">
        <f t="shared" si="18"/>
        <v>3.5803569845400607</v>
      </c>
      <c r="H87" t="s">
        <v>146</v>
      </c>
      <c r="J87">
        <f t="shared" si="8"/>
        <v>1.7901784922700303</v>
      </c>
      <c r="K87">
        <f t="shared" si="6"/>
        <v>4.1632057959768147</v>
      </c>
      <c r="L87">
        <f t="shared" si="19"/>
        <v>148.68592128488623</v>
      </c>
      <c r="M87">
        <f t="shared" si="20"/>
        <v>635.40992002088126</v>
      </c>
      <c r="N87" s="12">
        <f t="shared" si="21"/>
        <v>190.62297600626437</v>
      </c>
    </row>
    <row r="88" spans="1:14" x14ac:dyDescent="0.2">
      <c r="A88" s="54">
        <v>64</v>
      </c>
      <c r="B88">
        <f t="shared" si="15"/>
        <v>2620860.4738541855</v>
      </c>
      <c r="C88">
        <f t="shared" si="16"/>
        <v>667407.61499725387</v>
      </c>
      <c r="D88">
        <f t="shared" si="17"/>
        <v>292088.89568862133</v>
      </c>
      <c r="E88">
        <f t="shared" si="18"/>
        <v>3.5803569845400607</v>
      </c>
      <c r="H88" t="s">
        <v>146</v>
      </c>
      <c r="J88">
        <f t="shared" si="8"/>
        <v>1.7901784922700303</v>
      </c>
      <c r="K88">
        <f t="shared" si="6"/>
        <v>4.1632057959768147</v>
      </c>
      <c r="L88">
        <f t="shared" si="19"/>
        <v>148.68592128488623</v>
      </c>
      <c r="M88">
        <f t="shared" si="20"/>
        <v>635.40992002088126</v>
      </c>
      <c r="N88" s="12">
        <f t="shared" si="21"/>
        <v>190.62297600626437</v>
      </c>
    </row>
    <row r="89" spans="1:14" x14ac:dyDescent="0.2">
      <c r="A89" s="54">
        <v>52</v>
      </c>
      <c r="B89">
        <f t="shared" si="15"/>
        <v>1604397.975340138</v>
      </c>
      <c r="C89">
        <f t="shared" si="16"/>
        <v>381552.68118040409</v>
      </c>
      <c r="D89">
        <f t="shared" si="17"/>
        <v>193838.56248164657</v>
      </c>
      <c r="E89">
        <f t="shared" si="18"/>
        <v>2.1797892190021888</v>
      </c>
      <c r="H89" t="s">
        <v>146</v>
      </c>
      <c r="J89">
        <f t="shared" si="8"/>
        <v>1.0898946095010944</v>
      </c>
      <c r="K89">
        <f t="shared" ref="K89:K125" si="22">J89/0.43</f>
        <v>2.5346386267467311</v>
      </c>
      <c r="L89">
        <f t="shared" si="19"/>
        <v>90.522808098097542</v>
      </c>
      <c r="M89">
        <f t="shared" si="20"/>
        <v>386.84960725682708</v>
      </c>
      <c r="N89" s="12">
        <f t="shared" si="21"/>
        <v>116.05488217704813</v>
      </c>
    </row>
    <row r="90" spans="1:14" x14ac:dyDescent="0.2">
      <c r="A90" s="54">
        <v>58</v>
      </c>
      <c r="B90">
        <f t="shared" si="15"/>
        <v>2076783.8492408756</v>
      </c>
      <c r="C90">
        <f t="shared" si="16"/>
        <v>511993.38453108829</v>
      </c>
      <c r="D90">
        <f t="shared" si="17"/>
        <v>240432.65966850385</v>
      </c>
      <c r="E90">
        <f t="shared" si="18"/>
        <v>2.8292098934404679</v>
      </c>
      <c r="H90" t="s">
        <v>146</v>
      </c>
      <c r="J90">
        <f t="shared" si="8"/>
        <v>1.414604946720234</v>
      </c>
      <c r="K90">
        <f t="shared" si="22"/>
        <v>3.2897789458610092</v>
      </c>
      <c r="L90">
        <f t="shared" si="19"/>
        <v>117.49210520932175</v>
      </c>
      <c r="M90">
        <f t="shared" si="20"/>
        <v>502.10301371505017</v>
      </c>
      <c r="N90" s="12">
        <f t="shared" si="21"/>
        <v>150.63090411451506</v>
      </c>
    </row>
    <row r="91" spans="1:14" x14ac:dyDescent="0.2">
      <c r="A91" s="54">
        <v>54</v>
      </c>
      <c r="B91">
        <f t="shared" si="15"/>
        <v>1754064.6807381851</v>
      </c>
      <c r="C91">
        <f t="shared" si="16"/>
        <v>422369.21982768417</v>
      </c>
      <c r="D91">
        <f t="shared" si="17"/>
        <v>208808.62367540403</v>
      </c>
      <c r="E91">
        <f t="shared" si="18"/>
        <v>2.3852425242412734</v>
      </c>
      <c r="H91" t="s">
        <v>146</v>
      </c>
      <c r="J91">
        <f t="shared" si="8"/>
        <v>1.1926212621206367</v>
      </c>
      <c r="K91">
        <f t="shared" si="22"/>
        <v>2.7735378188852016</v>
      </c>
      <c r="L91">
        <f t="shared" si="19"/>
        <v>99.054922103042912</v>
      </c>
      <c r="M91">
        <f t="shared" si="20"/>
        <v>423.31163291898679</v>
      </c>
      <c r="N91" s="12">
        <f t="shared" si="21"/>
        <v>126.99348987569603</v>
      </c>
    </row>
    <row r="92" spans="1:14" x14ac:dyDescent="0.2">
      <c r="A92" s="54">
        <v>76</v>
      </c>
      <c r="B92">
        <f t="shared" si="15"/>
        <v>3934527.4621186443</v>
      </c>
      <c r="C92">
        <f t="shared" si="16"/>
        <v>1060161.4990284899</v>
      </c>
      <c r="D92">
        <f t="shared" si="17"/>
        <v>410662.01269390841</v>
      </c>
      <c r="E92">
        <f t="shared" si="18"/>
        <v>5.4053509738410419</v>
      </c>
      <c r="H92" t="s">
        <v>146</v>
      </c>
      <c r="J92">
        <f t="shared" si="8"/>
        <v>2.702675486920521</v>
      </c>
      <c r="K92">
        <f t="shared" si="22"/>
        <v>6.285291830047723</v>
      </c>
      <c r="L92">
        <f t="shared" si="19"/>
        <v>224.47470821599009</v>
      </c>
      <c r="M92">
        <f t="shared" si="20"/>
        <v>959.29362485465845</v>
      </c>
      <c r="N92" s="12">
        <f t="shared" si="21"/>
        <v>287.78808745639753</v>
      </c>
    </row>
    <row r="93" spans="1:14" x14ac:dyDescent="0.2">
      <c r="A93" s="54">
        <v>61</v>
      </c>
      <c r="B93">
        <f t="shared" si="15"/>
        <v>2339691.522373769</v>
      </c>
      <c r="C93">
        <f t="shared" si="16"/>
        <v>586467.32216065505</v>
      </c>
      <c r="D93">
        <f t="shared" si="17"/>
        <v>265626.84237304714</v>
      </c>
      <c r="E93">
        <f t="shared" si="18"/>
        <v>3.1917856869074712</v>
      </c>
      <c r="H93" t="s">
        <v>146</v>
      </c>
      <c r="J93">
        <f t="shared" si="8"/>
        <v>1.5958928434537356</v>
      </c>
      <c r="K93">
        <f t="shared" si="22"/>
        <v>3.7113787057063621</v>
      </c>
      <c r="L93">
        <f t="shared" si="19"/>
        <v>132.54923948951293</v>
      </c>
      <c r="M93">
        <f t="shared" si="20"/>
        <v>566.44974140817487</v>
      </c>
      <c r="N93" s="12">
        <f t="shared" si="21"/>
        <v>169.93492242245244</v>
      </c>
    </row>
    <row r="94" spans="1:14" x14ac:dyDescent="0.2">
      <c r="A94" s="54">
        <v>68.5</v>
      </c>
      <c r="B94">
        <f t="shared" si="15"/>
        <v>3077563.7657288439</v>
      </c>
      <c r="C94">
        <f t="shared" si="16"/>
        <v>801420.12777318503</v>
      </c>
      <c r="D94">
        <f t="shared" si="17"/>
        <v>334164.30921829748</v>
      </c>
      <c r="E94">
        <f t="shared" si="18"/>
        <v>4.2131482027203262</v>
      </c>
      <c r="H94" t="s">
        <v>146</v>
      </c>
      <c r="J94">
        <f t="shared" ref="J94:J125" si="23">E94/2</f>
        <v>2.1065741013601631</v>
      </c>
      <c r="K94">
        <f t="shared" si="22"/>
        <v>4.899009538046891</v>
      </c>
      <c r="L94">
        <f t="shared" si="19"/>
        <v>174.96462635881753</v>
      </c>
      <c r="M94">
        <f t="shared" si="20"/>
        <v>747.71207845648507</v>
      </c>
      <c r="N94" s="12">
        <f t="shared" si="21"/>
        <v>224.3136235369455</v>
      </c>
    </row>
    <row r="95" spans="1:14" x14ac:dyDescent="0.2">
      <c r="A95" s="54">
        <v>63</v>
      </c>
      <c r="B95">
        <f t="shared" si="15"/>
        <v>2525088.1527686366</v>
      </c>
      <c r="C95">
        <f t="shared" si="16"/>
        <v>639695.46407068195</v>
      </c>
      <c r="D95">
        <f t="shared" si="17"/>
        <v>283127.19308732869</v>
      </c>
      <c r="E95">
        <f t="shared" si="18"/>
        <v>3.4479108099266473</v>
      </c>
      <c r="H95" t="s">
        <v>146</v>
      </c>
      <c r="J95">
        <f t="shared" si="23"/>
        <v>1.7239554049633237</v>
      </c>
      <c r="K95">
        <f t="shared" si="22"/>
        <v>4.0091986161937756</v>
      </c>
      <c r="L95">
        <f t="shared" si="19"/>
        <v>143.1856648640634</v>
      </c>
      <c r="M95">
        <f t="shared" si="20"/>
        <v>611.90455070112557</v>
      </c>
      <c r="N95" s="12">
        <f t="shared" si="21"/>
        <v>183.57136521033769</v>
      </c>
    </row>
    <row r="96" spans="1:14" x14ac:dyDescent="0.2">
      <c r="A96" s="54">
        <v>50</v>
      </c>
      <c r="B96">
        <f t="shared" si="15"/>
        <v>1462384.7874964725</v>
      </c>
      <c r="C96">
        <f t="shared" si="16"/>
        <v>343309.1909065728</v>
      </c>
      <c r="D96">
        <f t="shared" si="17"/>
        <v>179428.88095514313</v>
      </c>
      <c r="E96">
        <f t="shared" si="18"/>
        <v>1.9851228593581884</v>
      </c>
      <c r="H96" t="s">
        <v>146</v>
      </c>
      <c r="J96">
        <f t="shared" si="23"/>
        <v>0.99256142967909422</v>
      </c>
      <c r="K96">
        <f t="shared" si="22"/>
        <v>2.3082823946025446</v>
      </c>
      <c r="L96">
        <f t="shared" si="19"/>
        <v>82.438656950090873</v>
      </c>
      <c r="M96">
        <f t="shared" si="20"/>
        <v>352.30195277816608</v>
      </c>
      <c r="N96" s="12">
        <f t="shared" si="21"/>
        <v>105.69058583344982</v>
      </c>
    </row>
    <row r="97" spans="1:14" x14ac:dyDescent="0.2">
      <c r="A97" s="54">
        <v>62.5</v>
      </c>
      <c r="B97">
        <f t="shared" si="15"/>
        <v>2477972.7523463401</v>
      </c>
      <c r="C97">
        <f t="shared" si="16"/>
        <v>626115.42661666207</v>
      </c>
      <c r="D97">
        <f t="shared" si="17"/>
        <v>278699.23972471373</v>
      </c>
      <c r="E97">
        <f t="shared" si="18"/>
        <v>3.382787418687716</v>
      </c>
      <c r="H97" t="s">
        <v>146</v>
      </c>
      <c r="J97">
        <f t="shared" si="23"/>
        <v>1.691393709343858</v>
      </c>
      <c r="K97">
        <f t="shared" si="22"/>
        <v>3.9334737426601349</v>
      </c>
      <c r="L97">
        <f t="shared" si="19"/>
        <v>140.48120509500481</v>
      </c>
      <c r="M97">
        <f t="shared" si="20"/>
        <v>600.34703032053335</v>
      </c>
      <c r="N97" s="12">
        <f t="shared" si="21"/>
        <v>180.10410909616002</v>
      </c>
    </row>
    <row r="98" spans="1:14" x14ac:dyDescent="0.2">
      <c r="A98" s="54">
        <v>64</v>
      </c>
      <c r="B98">
        <f t="shared" si="15"/>
        <v>2620860.4738541855</v>
      </c>
      <c r="C98">
        <f t="shared" si="16"/>
        <v>667407.61499725387</v>
      </c>
      <c r="D98">
        <f t="shared" si="17"/>
        <v>292088.89568862133</v>
      </c>
      <c r="E98">
        <f t="shared" si="18"/>
        <v>3.5803569845400607</v>
      </c>
      <c r="H98" t="s">
        <v>146</v>
      </c>
      <c r="J98">
        <f t="shared" si="23"/>
        <v>1.7901784922700303</v>
      </c>
      <c r="K98">
        <f t="shared" si="22"/>
        <v>4.1632057959768147</v>
      </c>
      <c r="L98">
        <f t="shared" si="19"/>
        <v>148.68592128488623</v>
      </c>
      <c r="M98">
        <f t="shared" si="20"/>
        <v>635.40992002088126</v>
      </c>
      <c r="N98" s="12">
        <f t="shared" si="21"/>
        <v>190.62297600626437</v>
      </c>
    </row>
    <row r="99" spans="1:14" x14ac:dyDescent="0.2">
      <c r="A99" s="54">
        <v>65</v>
      </c>
      <c r="B99">
        <f t="shared" si="15"/>
        <v>2718698.0954013583</v>
      </c>
      <c r="C99">
        <f t="shared" si="16"/>
        <v>695862.58125845401</v>
      </c>
      <c r="D99">
        <f t="shared" si="17"/>
        <v>301191.73098173901</v>
      </c>
      <c r="E99">
        <f t="shared" si="18"/>
        <v>3.7157524076415513</v>
      </c>
      <c r="H99" t="s">
        <v>146</v>
      </c>
      <c r="J99">
        <f t="shared" si="23"/>
        <v>1.8578762038207757</v>
      </c>
      <c r="K99">
        <f t="shared" si="22"/>
        <v>4.3206423344669203</v>
      </c>
      <c r="L99">
        <f t="shared" si="19"/>
        <v>154.30865480239001</v>
      </c>
      <c r="M99">
        <f t="shared" si="20"/>
        <v>659.43869573670941</v>
      </c>
      <c r="N99" s="12">
        <f t="shared" si="21"/>
        <v>197.83160872101283</v>
      </c>
    </row>
    <row r="100" spans="1:14" x14ac:dyDescent="0.2">
      <c r="A100" s="54">
        <v>53.5</v>
      </c>
      <c r="B100">
        <f t="shared" si="15"/>
        <v>1715924.5977518433</v>
      </c>
      <c r="C100">
        <f t="shared" si="16"/>
        <v>411920.11989862903</v>
      </c>
      <c r="D100">
        <f t="shared" si="17"/>
        <v>205013.53487346013</v>
      </c>
      <c r="E100">
        <f t="shared" si="18"/>
        <v>2.3328582525239323</v>
      </c>
      <c r="H100" t="s">
        <v>146</v>
      </c>
      <c r="J100">
        <f t="shared" si="23"/>
        <v>1.1664291262619662</v>
      </c>
      <c r="K100">
        <f t="shared" si="22"/>
        <v>2.7126258750278285</v>
      </c>
      <c r="L100">
        <f t="shared" si="19"/>
        <v>96.879495536708163</v>
      </c>
      <c r="M100">
        <f t="shared" si="20"/>
        <v>414.01493819106048</v>
      </c>
      <c r="N100" s="12">
        <f t="shared" si="21"/>
        <v>124.20448145731815</v>
      </c>
    </row>
    <row r="101" spans="1:14" x14ac:dyDescent="0.2">
      <c r="A101" s="54">
        <v>61.5</v>
      </c>
      <c r="B101">
        <f t="shared" si="15"/>
        <v>2385275.952298265</v>
      </c>
      <c r="C101">
        <f t="shared" si="16"/>
        <v>599502.37078906712</v>
      </c>
      <c r="D101">
        <f t="shared" si="17"/>
        <v>269949.0751323023</v>
      </c>
      <c r="E101">
        <f t="shared" si="18"/>
        <v>3.2547273982196345</v>
      </c>
      <c r="H101" t="s">
        <v>146</v>
      </c>
      <c r="J101">
        <f t="shared" si="23"/>
        <v>1.6273636991098173</v>
      </c>
      <c r="K101">
        <f t="shared" si="22"/>
        <v>3.784566742115854</v>
      </c>
      <c r="L101">
        <f t="shared" si="19"/>
        <v>135.16309793270906</v>
      </c>
      <c r="M101">
        <f t="shared" si="20"/>
        <v>577.62007663550878</v>
      </c>
      <c r="N101" s="12">
        <f t="shared" si="21"/>
        <v>173.28602299065261</v>
      </c>
    </row>
    <row r="102" spans="1:14" x14ac:dyDescent="0.2">
      <c r="A102" s="54">
        <v>58.5</v>
      </c>
      <c r="B102">
        <f t="shared" si="15"/>
        <v>2119347.7721969443</v>
      </c>
      <c r="C102">
        <f t="shared" si="16"/>
        <v>523966.03708901856</v>
      </c>
      <c r="D102">
        <f t="shared" si="17"/>
        <v>244543.74249622057</v>
      </c>
      <c r="E102">
        <f t="shared" si="18"/>
        <v>2.8878575517821834</v>
      </c>
      <c r="H102" t="s">
        <v>146</v>
      </c>
      <c r="J102">
        <f t="shared" si="23"/>
        <v>1.4439287758910917</v>
      </c>
      <c r="K102">
        <f t="shared" si="22"/>
        <v>3.3579738974211435</v>
      </c>
      <c r="L102">
        <f t="shared" si="19"/>
        <v>119.92763919361226</v>
      </c>
      <c r="M102">
        <f t="shared" si="20"/>
        <v>512.51127860518056</v>
      </c>
      <c r="N102" s="12">
        <f t="shared" si="21"/>
        <v>153.75338358155415</v>
      </c>
    </row>
    <row r="103" spans="1:14" x14ac:dyDescent="0.2">
      <c r="A103" s="54">
        <v>54</v>
      </c>
      <c r="B103">
        <f t="shared" si="15"/>
        <v>1754064.6807381851</v>
      </c>
      <c r="C103">
        <f t="shared" ref="C103:C125" si="24">EXP(2.2117+(2.6929*LN(A103)))</f>
        <v>422369.21982768417</v>
      </c>
      <c r="D103">
        <f t="shared" ref="D103:D125" si="25">EXP(4.0616+(1.7009*LN(A103)))+EXP(3.2137+(2.1382*LN(A103)))+EXP(3.3788+(1.7503*LN(A103)))</f>
        <v>208808.62367540403</v>
      </c>
      <c r="E103">
        <f t="shared" si="18"/>
        <v>2.3852425242412734</v>
      </c>
      <c r="H103" t="s">
        <v>146</v>
      </c>
      <c r="J103">
        <f t="shared" si="23"/>
        <v>1.1926212621206367</v>
      </c>
      <c r="K103">
        <f t="shared" si="22"/>
        <v>2.7735378188852016</v>
      </c>
      <c r="L103">
        <f t="shared" si="19"/>
        <v>99.054922103042912</v>
      </c>
      <c r="M103">
        <f t="shared" si="20"/>
        <v>423.31163291898679</v>
      </c>
      <c r="N103" s="12">
        <f t="shared" si="21"/>
        <v>126.99348987569603</v>
      </c>
    </row>
    <row r="104" spans="1:14" x14ac:dyDescent="0.2">
      <c r="A104" s="19"/>
      <c r="B104" t="e">
        <f t="shared" si="15"/>
        <v>#NUM!</v>
      </c>
      <c r="C104" t="e">
        <f t="shared" si="24"/>
        <v>#NUM!</v>
      </c>
      <c r="D104" t="e">
        <f t="shared" si="25"/>
        <v>#NUM!</v>
      </c>
      <c r="E104" t="e">
        <f t="shared" si="18"/>
        <v>#NUM!</v>
      </c>
      <c r="H104" t="str">
        <f t="shared" ref="H104:H186" si="26">CONCATENATE($C$4," data")</f>
        <v>2024 data</v>
      </c>
      <c r="J104" t="e">
        <f t="shared" si="23"/>
        <v>#NUM!</v>
      </c>
      <c r="K104" t="e">
        <f t="shared" si="22"/>
        <v>#NUM!</v>
      </c>
      <c r="L104" t="e">
        <f t="shared" si="19"/>
        <v>#NUM!</v>
      </c>
      <c r="M104" t="e">
        <f t="shared" si="20"/>
        <v>#NUM!</v>
      </c>
      <c r="N104" s="12" t="e">
        <f t="shared" si="21"/>
        <v>#NUM!</v>
      </c>
    </row>
    <row r="105" spans="1:14" x14ac:dyDescent="0.2">
      <c r="A105" s="19"/>
      <c r="B105" t="e">
        <f t="shared" si="15"/>
        <v>#NUM!</v>
      </c>
      <c r="C105" t="e">
        <f t="shared" si="24"/>
        <v>#NUM!</v>
      </c>
      <c r="D105" t="e">
        <f t="shared" si="25"/>
        <v>#NUM!</v>
      </c>
      <c r="E105" t="e">
        <f t="shared" si="18"/>
        <v>#NUM!</v>
      </c>
      <c r="H105" t="str">
        <f t="shared" si="26"/>
        <v>2024 data</v>
      </c>
      <c r="J105" t="e">
        <f t="shared" si="23"/>
        <v>#NUM!</v>
      </c>
      <c r="K105" t="e">
        <f t="shared" si="22"/>
        <v>#NUM!</v>
      </c>
      <c r="L105" t="e">
        <f t="shared" si="19"/>
        <v>#NUM!</v>
      </c>
      <c r="M105" t="e">
        <f t="shared" si="20"/>
        <v>#NUM!</v>
      </c>
      <c r="N105" s="12" t="e">
        <f t="shared" si="21"/>
        <v>#NUM!</v>
      </c>
    </row>
    <row r="106" spans="1:14" x14ac:dyDescent="0.2">
      <c r="A106" s="19"/>
      <c r="B106" t="e">
        <f t="shared" si="15"/>
        <v>#NUM!</v>
      </c>
      <c r="C106" t="e">
        <f t="shared" si="24"/>
        <v>#NUM!</v>
      </c>
      <c r="D106" t="e">
        <f t="shared" si="25"/>
        <v>#NUM!</v>
      </c>
      <c r="E106" t="e">
        <f t="shared" si="18"/>
        <v>#NUM!</v>
      </c>
      <c r="H106" t="str">
        <f t="shared" si="26"/>
        <v>2024 data</v>
      </c>
      <c r="J106" t="e">
        <f t="shared" si="23"/>
        <v>#NUM!</v>
      </c>
      <c r="K106" t="e">
        <f t="shared" si="22"/>
        <v>#NUM!</v>
      </c>
      <c r="L106" t="e">
        <f t="shared" si="19"/>
        <v>#NUM!</v>
      </c>
      <c r="M106" t="e">
        <f t="shared" si="20"/>
        <v>#NUM!</v>
      </c>
      <c r="N106" s="12" t="e">
        <f t="shared" si="21"/>
        <v>#NUM!</v>
      </c>
    </row>
    <row r="107" spans="1:14" x14ac:dyDescent="0.2">
      <c r="A107" s="19"/>
      <c r="B107" t="e">
        <f t="shared" si="15"/>
        <v>#NUM!</v>
      </c>
      <c r="C107" t="e">
        <f t="shared" si="24"/>
        <v>#NUM!</v>
      </c>
      <c r="D107" t="e">
        <f t="shared" si="25"/>
        <v>#NUM!</v>
      </c>
      <c r="E107" t="e">
        <f t="shared" si="18"/>
        <v>#NUM!</v>
      </c>
      <c r="H107" t="str">
        <f t="shared" si="26"/>
        <v>2024 data</v>
      </c>
      <c r="J107" t="e">
        <f t="shared" si="23"/>
        <v>#NUM!</v>
      </c>
      <c r="K107" t="e">
        <f t="shared" si="22"/>
        <v>#NUM!</v>
      </c>
      <c r="L107" t="e">
        <f t="shared" si="19"/>
        <v>#NUM!</v>
      </c>
      <c r="M107" t="e">
        <f t="shared" si="20"/>
        <v>#NUM!</v>
      </c>
      <c r="N107" s="12" t="e">
        <f t="shared" si="21"/>
        <v>#NUM!</v>
      </c>
    </row>
    <row r="108" spans="1:14" x14ac:dyDescent="0.2">
      <c r="A108" s="19"/>
      <c r="B108" t="e">
        <f t="shared" si="15"/>
        <v>#NUM!</v>
      </c>
      <c r="C108" t="e">
        <f t="shared" si="24"/>
        <v>#NUM!</v>
      </c>
      <c r="D108" t="e">
        <f t="shared" si="25"/>
        <v>#NUM!</v>
      </c>
      <c r="E108" t="e">
        <f t="shared" si="18"/>
        <v>#NUM!</v>
      </c>
      <c r="H108" t="str">
        <f t="shared" si="26"/>
        <v>2024 data</v>
      </c>
      <c r="J108" t="e">
        <f t="shared" si="23"/>
        <v>#NUM!</v>
      </c>
      <c r="K108" t="e">
        <f t="shared" si="22"/>
        <v>#NUM!</v>
      </c>
      <c r="L108" t="e">
        <f t="shared" si="19"/>
        <v>#NUM!</v>
      </c>
      <c r="M108" t="e">
        <f t="shared" si="20"/>
        <v>#NUM!</v>
      </c>
      <c r="N108" s="12" t="e">
        <f t="shared" si="21"/>
        <v>#NUM!</v>
      </c>
    </row>
    <row r="109" spans="1:14" x14ac:dyDescent="0.2">
      <c r="A109" s="19"/>
      <c r="B109" t="e">
        <f t="shared" si="15"/>
        <v>#NUM!</v>
      </c>
      <c r="C109" t="e">
        <f t="shared" si="24"/>
        <v>#NUM!</v>
      </c>
      <c r="D109" t="e">
        <f t="shared" si="25"/>
        <v>#NUM!</v>
      </c>
      <c r="E109" t="e">
        <f t="shared" si="18"/>
        <v>#NUM!</v>
      </c>
      <c r="H109" t="str">
        <f t="shared" si="26"/>
        <v>2024 data</v>
      </c>
      <c r="J109" t="e">
        <f t="shared" si="23"/>
        <v>#NUM!</v>
      </c>
      <c r="K109" t="e">
        <f t="shared" si="22"/>
        <v>#NUM!</v>
      </c>
      <c r="L109" t="e">
        <f t="shared" si="19"/>
        <v>#NUM!</v>
      </c>
      <c r="M109" t="e">
        <f t="shared" si="20"/>
        <v>#NUM!</v>
      </c>
      <c r="N109" s="12" t="e">
        <f t="shared" si="21"/>
        <v>#NUM!</v>
      </c>
    </row>
    <row r="110" spans="1:14" x14ac:dyDescent="0.2">
      <c r="A110" s="19"/>
      <c r="B110" t="e">
        <f t="shared" si="15"/>
        <v>#NUM!</v>
      </c>
      <c r="C110" t="e">
        <f t="shared" si="24"/>
        <v>#NUM!</v>
      </c>
      <c r="D110" t="e">
        <f t="shared" si="25"/>
        <v>#NUM!</v>
      </c>
      <c r="E110" t="e">
        <f t="shared" si="18"/>
        <v>#NUM!</v>
      </c>
      <c r="H110" t="str">
        <f t="shared" si="26"/>
        <v>2024 data</v>
      </c>
      <c r="J110" t="e">
        <f t="shared" si="23"/>
        <v>#NUM!</v>
      </c>
      <c r="K110" t="e">
        <f t="shared" si="22"/>
        <v>#NUM!</v>
      </c>
      <c r="L110" t="e">
        <f t="shared" si="19"/>
        <v>#NUM!</v>
      </c>
      <c r="M110" t="e">
        <f t="shared" si="20"/>
        <v>#NUM!</v>
      </c>
      <c r="N110" s="12" t="e">
        <f t="shared" si="21"/>
        <v>#NUM!</v>
      </c>
    </row>
    <row r="111" spans="1:14" x14ac:dyDescent="0.2">
      <c r="A111" s="19"/>
      <c r="B111" t="e">
        <f t="shared" si="15"/>
        <v>#NUM!</v>
      </c>
      <c r="C111" t="e">
        <f t="shared" si="24"/>
        <v>#NUM!</v>
      </c>
      <c r="D111" t="e">
        <f t="shared" si="25"/>
        <v>#NUM!</v>
      </c>
      <c r="E111" t="e">
        <f t="shared" si="18"/>
        <v>#NUM!</v>
      </c>
      <c r="H111" t="str">
        <f t="shared" si="26"/>
        <v>2024 data</v>
      </c>
      <c r="J111" t="e">
        <f t="shared" si="23"/>
        <v>#NUM!</v>
      </c>
      <c r="K111" t="e">
        <f t="shared" si="22"/>
        <v>#NUM!</v>
      </c>
      <c r="L111" t="e">
        <f t="shared" si="19"/>
        <v>#NUM!</v>
      </c>
      <c r="M111" t="e">
        <f t="shared" si="20"/>
        <v>#NUM!</v>
      </c>
      <c r="N111" s="12" t="e">
        <f t="shared" si="21"/>
        <v>#NUM!</v>
      </c>
    </row>
    <row r="112" spans="1:14" x14ac:dyDescent="0.2">
      <c r="A112" s="19"/>
      <c r="B112" t="e">
        <f t="shared" si="15"/>
        <v>#NUM!</v>
      </c>
      <c r="C112" t="e">
        <f t="shared" si="24"/>
        <v>#NUM!</v>
      </c>
      <c r="D112" t="e">
        <f t="shared" si="25"/>
        <v>#NUM!</v>
      </c>
      <c r="E112" t="e">
        <f t="shared" ref="E112:E125" si="27">(B112+C112+D112)/1000000</f>
        <v>#NUM!</v>
      </c>
      <c r="H112" t="str">
        <f t="shared" si="26"/>
        <v>2024 data</v>
      </c>
      <c r="J112" t="e">
        <f t="shared" si="23"/>
        <v>#NUM!</v>
      </c>
      <c r="K112" t="e">
        <f t="shared" si="22"/>
        <v>#NUM!</v>
      </c>
      <c r="L112" t="e">
        <f t="shared" si="19"/>
        <v>#NUM!</v>
      </c>
      <c r="M112" t="e">
        <f t="shared" si="20"/>
        <v>#NUM!</v>
      </c>
      <c r="N112" s="12" t="e">
        <f t="shared" si="21"/>
        <v>#NUM!</v>
      </c>
    </row>
    <row r="113" spans="1:14" x14ac:dyDescent="0.2">
      <c r="A113" s="19"/>
      <c r="B113" t="e">
        <f t="shared" si="15"/>
        <v>#NUM!</v>
      </c>
      <c r="C113" t="e">
        <f t="shared" si="24"/>
        <v>#NUM!</v>
      </c>
      <c r="D113" t="e">
        <f t="shared" si="25"/>
        <v>#NUM!</v>
      </c>
      <c r="E113" t="e">
        <f t="shared" si="27"/>
        <v>#NUM!</v>
      </c>
      <c r="H113" t="str">
        <f t="shared" si="26"/>
        <v>2024 data</v>
      </c>
      <c r="J113" t="e">
        <f t="shared" si="23"/>
        <v>#NUM!</v>
      </c>
      <c r="K113" t="e">
        <f t="shared" si="22"/>
        <v>#NUM!</v>
      </c>
      <c r="L113" t="e">
        <f t="shared" si="19"/>
        <v>#NUM!</v>
      </c>
      <c r="M113" t="e">
        <f t="shared" si="20"/>
        <v>#NUM!</v>
      </c>
      <c r="N113" s="12" t="e">
        <f t="shared" si="21"/>
        <v>#NUM!</v>
      </c>
    </row>
    <row r="114" spans="1:14" x14ac:dyDescent="0.2">
      <c r="A114" s="19"/>
      <c r="B114" t="e">
        <f t="shared" si="15"/>
        <v>#NUM!</v>
      </c>
      <c r="C114" t="e">
        <f t="shared" si="24"/>
        <v>#NUM!</v>
      </c>
      <c r="D114" t="e">
        <f t="shared" si="25"/>
        <v>#NUM!</v>
      </c>
      <c r="E114" t="e">
        <f t="shared" si="27"/>
        <v>#NUM!</v>
      </c>
      <c r="H114" t="str">
        <f t="shared" si="26"/>
        <v>2024 data</v>
      </c>
      <c r="J114" t="e">
        <f t="shared" si="23"/>
        <v>#NUM!</v>
      </c>
      <c r="K114" t="e">
        <f t="shared" si="22"/>
        <v>#NUM!</v>
      </c>
      <c r="L114" t="e">
        <f t="shared" si="19"/>
        <v>#NUM!</v>
      </c>
      <c r="M114" t="e">
        <f t="shared" si="20"/>
        <v>#NUM!</v>
      </c>
      <c r="N114" s="12" t="e">
        <f t="shared" si="21"/>
        <v>#NUM!</v>
      </c>
    </row>
    <row r="115" spans="1:14" x14ac:dyDescent="0.2">
      <c r="A115" s="19"/>
      <c r="B115" t="e">
        <f t="shared" si="15"/>
        <v>#NUM!</v>
      </c>
      <c r="C115" t="e">
        <f t="shared" si="24"/>
        <v>#NUM!</v>
      </c>
      <c r="D115" t="e">
        <f t="shared" si="25"/>
        <v>#NUM!</v>
      </c>
      <c r="E115" t="e">
        <f t="shared" si="27"/>
        <v>#NUM!</v>
      </c>
      <c r="H115" t="str">
        <f t="shared" si="26"/>
        <v>2024 data</v>
      </c>
      <c r="J115" t="e">
        <f t="shared" si="23"/>
        <v>#NUM!</v>
      </c>
      <c r="K115" t="e">
        <f t="shared" si="22"/>
        <v>#NUM!</v>
      </c>
      <c r="L115" t="e">
        <f t="shared" si="19"/>
        <v>#NUM!</v>
      </c>
      <c r="M115" t="e">
        <f t="shared" si="20"/>
        <v>#NUM!</v>
      </c>
      <c r="N115" s="12" t="e">
        <f t="shared" si="21"/>
        <v>#NUM!</v>
      </c>
    </row>
    <row r="116" spans="1:14" x14ac:dyDescent="0.2">
      <c r="A116" s="19"/>
      <c r="B116" t="e">
        <f t="shared" si="15"/>
        <v>#NUM!</v>
      </c>
      <c r="C116" t="e">
        <f t="shared" si="24"/>
        <v>#NUM!</v>
      </c>
      <c r="D116" t="e">
        <f t="shared" si="25"/>
        <v>#NUM!</v>
      </c>
      <c r="E116" t="e">
        <f t="shared" si="27"/>
        <v>#NUM!</v>
      </c>
      <c r="H116" t="str">
        <f t="shared" si="26"/>
        <v>2024 data</v>
      </c>
      <c r="J116" t="e">
        <f t="shared" si="23"/>
        <v>#NUM!</v>
      </c>
      <c r="K116" t="e">
        <f t="shared" si="22"/>
        <v>#NUM!</v>
      </c>
      <c r="L116" t="e">
        <f t="shared" si="19"/>
        <v>#NUM!</v>
      </c>
      <c r="M116" t="e">
        <f t="shared" si="20"/>
        <v>#NUM!</v>
      </c>
      <c r="N116" s="12" t="e">
        <f t="shared" si="21"/>
        <v>#NUM!</v>
      </c>
    </row>
    <row r="117" spans="1:14" x14ac:dyDescent="0.2">
      <c r="A117" s="19"/>
      <c r="B117" t="e">
        <f t="shared" si="15"/>
        <v>#NUM!</v>
      </c>
      <c r="C117" t="e">
        <f t="shared" si="24"/>
        <v>#NUM!</v>
      </c>
      <c r="D117" t="e">
        <f t="shared" si="25"/>
        <v>#NUM!</v>
      </c>
      <c r="E117" t="e">
        <f t="shared" si="27"/>
        <v>#NUM!</v>
      </c>
      <c r="H117" t="str">
        <f t="shared" si="26"/>
        <v>2024 data</v>
      </c>
      <c r="J117" t="e">
        <f t="shared" si="23"/>
        <v>#NUM!</v>
      </c>
      <c r="K117" t="e">
        <f t="shared" si="22"/>
        <v>#NUM!</v>
      </c>
      <c r="L117" t="e">
        <f t="shared" si="19"/>
        <v>#NUM!</v>
      </c>
      <c r="M117" t="e">
        <f t="shared" si="20"/>
        <v>#NUM!</v>
      </c>
      <c r="N117" s="12" t="e">
        <f t="shared" si="21"/>
        <v>#NUM!</v>
      </c>
    </row>
    <row r="118" spans="1:14" x14ac:dyDescent="0.2">
      <c r="A118" s="19"/>
      <c r="B118" t="e">
        <f t="shared" si="15"/>
        <v>#NUM!</v>
      </c>
      <c r="C118" t="e">
        <f t="shared" si="24"/>
        <v>#NUM!</v>
      </c>
      <c r="D118" t="e">
        <f t="shared" si="25"/>
        <v>#NUM!</v>
      </c>
      <c r="E118" t="e">
        <f t="shared" si="27"/>
        <v>#NUM!</v>
      </c>
      <c r="H118" t="str">
        <f t="shared" si="26"/>
        <v>2024 data</v>
      </c>
      <c r="J118" t="e">
        <f t="shared" si="23"/>
        <v>#NUM!</v>
      </c>
      <c r="K118" t="e">
        <f t="shared" si="22"/>
        <v>#NUM!</v>
      </c>
      <c r="L118" t="e">
        <f t="shared" si="19"/>
        <v>#NUM!</v>
      </c>
      <c r="M118" t="e">
        <f t="shared" si="20"/>
        <v>#NUM!</v>
      </c>
      <c r="N118" s="12" t="e">
        <f t="shared" si="21"/>
        <v>#NUM!</v>
      </c>
    </row>
    <row r="119" spans="1:14" x14ac:dyDescent="0.2">
      <c r="A119" s="19"/>
      <c r="B119" t="e">
        <f t="shared" si="15"/>
        <v>#NUM!</v>
      </c>
      <c r="C119" t="e">
        <f t="shared" si="24"/>
        <v>#NUM!</v>
      </c>
      <c r="D119" t="e">
        <f t="shared" si="25"/>
        <v>#NUM!</v>
      </c>
      <c r="E119" t="e">
        <f t="shared" si="27"/>
        <v>#NUM!</v>
      </c>
      <c r="H119" t="str">
        <f t="shared" si="26"/>
        <v>2024 data</v>
      </c>
      <c r="J119" t="e">
        <f t="shared" si="23"/>
        <v>#NUM!</v>
      </c>
      <c r="K119" t="e">
        <f t="shared" si="22"/>
        <v>#NUM!</v>
      </c>
      <c r="L119" t="e">
        <f t="shared" si="19"/>
        <v>#NUM!</v>
      </c>
      <c r="M119" t="e">
        <f t="shared" si="20"/>
        <v>#NUM!</v>
      </c>
      <c r="N119" s="12" t="e">
        <f t="shared" si="21"/>
        <v>#NUM!</v>
      </c>
    </row>
    <row r="120" spans="1:14" x14ac:dyDescent="0.2">
      <c r="A120" s="19"/>
      <c r="B120" t="e">
        <f t="shared" si="15"/>
        <v>#NUM!</v>
      </c>
      <c r="C120" t="e">
        <f t="shared" si="24"/>
        <v>#NUM!</v>
      </c>
      <c r="D120" t="e">
        <f t="shared" si="25"/>
        <v>#NUM!</v>
      </c>
      <c r="E120" t="e">
        <f t="shared" si="27"/>
        <v>#NUM!</v>
      </c>
      <c r="H120" t="str">
        <f t="shared" si="26"/>
        <v>2024 data</v>
      </c>
      <c r="J120" t="e">
        <f t="shared" si="23"/>
        <v>#NUM!</v>
      </c>
      <c r="K120" t="e">
        <f t="shared" si="22"/>
        <v>#NUM!</v>
      </c>
      <c r="L120" t="e">
        <f t="shared" si="19"/>
        <v>#NUM!</v>
      </c>
      <c r="M120" t="e">
        <f t="shared" si="20"/>
        <v>#NUM!</v>
      </c>
      <c r="N120" s="12" t="e">
        <f t="shared" si="21"/>
        <v>#NUM!</v>
      </c>
    </row>
    <row r="121" spans="1:14" x14ac:dyDescent="0.2">
      <c r="A121" s="19"/>
      <c r="B121" t="e">
        <f t="shared" si="15"/>
        <v>#NUM!</v>
      </c>
      <c r="C121" t="e">
        <f t="shared" si="24"/>
        <v>#NUM!</v>
      </c>
      <c r="D121" t="e">
        <f t="shared" si="25"/>
        <v>#NUM!</v>
      </c>
      <c r="E121" t="e">
        <f t="shared" si="27"/>
        <v>#NUM!</v>
      </c>
      <c r="H121" t="str">
        <f t="shared" si="26"/>
        <v>2024 data</v>
      </c>
      <c r="J121" t="e">
        <f t="shared" si="23"/>
        <v>#NUM!</v>
      </c>
      <c r="K121" t="e">
        <f t="shared" si="22"/>
        <v>#NUM!</v>
      </c>
      <c r="L121" t="e">
        <f t="shared" si="19"/>
        <v>#NUM!</v>
      </c>
      <c r="M121" t="e">
        <f t="shared" si="20"/>
        <v>#NUM!</v>
      </c>
      <c r="N121" s="12" t="e">
        <f t="shared" si="21"/>
        <v>#NUM!</v>
      </c>
    </row>
    <row r="122" spans="1:14" x14ac:dyDescent="0.2">
      <c r="A122" s="19"/>
      <c r="B122" t="e">
        <f t="shared" si="15"/>
        <v>#NUM!</v>
      </c>
      <c r="C122" t="e">
        <f t="shared" si="24"/>
        <v>#NUM!</v>
      </c>
      <c r="D122" t="e">
        <f t="shared" si="25"/>
        <v>#NUM!</v>
      </c>
      <c r="E122" t="e">
        <f t="shared" si="27"/>
        <v>#NUM!</v>
      </c>
      <c r="H122" t="str">
        <f t="shared" si="26"/>
        <v>2024 data</v>
      </c>
      <c r="J122" t="e">
        <f t="shared" si="23"/>
        <v>#NUM!</v>
      </c>
      <c r="K122" t="e">
        <f t="shared" si="22"/>
        <v>#NUM!</v>
      </c>
      <c r="L122" t="e">
        <f t="shared" si="19"/>
        <v>#NUM!</v>
      </c>
      <c r="M122" t="e">
        <f t="shared" si="20"/>
        <v>#NUM!</v>
      </c>
      <c r="N122" s="12" t="e">
        <f t="shared" si="21"/>
        <v>#NUM!</v>
      </c>
    </row>
    <row r="123" spans="1:14" x14ac:dyDescent="0.2">
      <c r="A123" s="19"/>
      <c r="B123" t="e">
        <f t="shared" si="15"/>
        <v>#NUM!</v>
      </c>
      <c r="C123" t="e">
        <f t="shared" si="24"/>
        <v>#NUM!</v>
      </c>
      <c r="D123" t="e">
        <f t="shared" si="25"/>
        <v>#NUM!</v>
      </c>
      <c r="E123" t="e">
        <f t="shared" si="27"/>
        <v>#NUM!</v>
      </c>
      <c r="H123" t="str">
        <f t="shared" si="26"/>
        <v>2024 data</v>
      </c>
      <c r="J123" t="e">
        <f t="shared" si="23"/>
        <v>#NUM!</v>
      </c>
      <c r="K123" t="e">
        <f t="shared" si="22"/>
        <v>#NUM!</v>
      </c>
      <c r="L123" t="e">
        <f t="shared" si="19"/>
        <v>#NUM!</v>
      </c>
      <c r="M123" t="e">
        <f t="shared" si="20"/>
        <v>#NUM!</v>
      </c>
      <c r="N123" s="12" t="e">
        <f t="shared" si="21"/>
        <v>#NUM!</v>
      </c>
    </row>
    <row r="124" spans="1:14" x14ac:dyDescent="0.2">
      <c r="A124" s="19"/>
      <c r="B124" t="e">
        <f t="shared" si="15"/>
        <v>#NUM!</v>
      </c>
      <c r="C124" t="e">
        <f t="shared" si="24"/>
        <v>#NUM!</v>
      </c>
      <c r="D124" t="e">
        <f t="shared" si="25"/>
        <v>#NUM!</v>
      </c>
      <c r="E124" t="e">
        <f t="shared" si="27"/>
        <v>#NUM!</v>
      </c>
      <c r="H124" t="str">
        <f t="shared" si="26"/>
        <v>2024 data</v>
      </c>
      <c r="J124" t="e">
        <f t="shared" si="23"/>
        <v>#NUM!</v>
      </c>
      <c r="K124" t="e">
        <f t="shared" si="22"/>
        <v>#NUM!</v>
      </c>
      <c r="L124" t="e">
        <f t="shared" si="19"/>
        <v>#NUM!</v>
      </c>
      <c r="M124" t="e">
        <f t="shared" si="20"/>
        <v>#NUM!</v>
      </c>
      <c r="N124" s="12" t="e">
        <f t="shared" si="21"/>
        <v>#NUM!</v>
      </c>
    </row>
    <row r="125" spans="1:14" x14ac:dyDescent="0.2">
      <c r="A125" s="19"/>
      <c r="B125" t="e">
        <f t="shared" si="15"/>
        <v>#NUM!</v>
      </c>
      <c r="C125" t="e">
        <f t="shared" si="24"/>
        <v>#NUM!</v>
      </c>
      <c r="D125" t="e">
        <f t="shared" si="25"/>
        <v>#NUM!</v>
      </c>
      <c r="E125" t="e">
        <f t="shared" si="27"/>
        <v>#NUM!</v>
      </c>
      <c r="H125" t="str">
        <f t="shared" si="26"/>
        <v>2024 data</v>
      </c>
      <c r="J125" t="e">
        <f t="shared" si="23"/>
        <v>#NUM!</v>
      </c>
      <c r="K125" t="e">
        <f t="shared" si="22"/>
        <v>#NUM!</v>
      </c>
      <c r="L125" t="e">
        <f t="shared" si="19"/>
        <v>#NUM!</v>
      </c>
      <c r="M125" t="e">
        <f t="shared" si="20"/>
        <v>#NUM!</v>
      </c>
      <c r="N125" s="12" t="e">
        <f t="shared" si="21"/>
        <v>#NUM!</v>
      </c>
    </row>
    <row r="126" spans="1:14" x14ac:dyDescent="0.2">
      <c r="A126" s="19"/>
      <c r="B126" t="e">
        <f t="shared" ref="B126:B131" si="28">EXP(2.902625+(2.4818*LN(A126)))+EXP(4.841987+(2.3323*LN(A126)))</f>
        <v>#NUM!</v>
      </c>
      <c r="C126" t="e">
        <f t="shared" ref="C126:C131" si="29">EXP(2.2117+(2.6929*LN(A126)))</f>
        <v>#NUM!</v>
      </c>
      <c r="D126" t="e">
        <f t="shared" ref="D126:D131" si="30">EXP(4.0616+(1.7009*LN(A126)))+EXP(3.2137+(2.1382*LN(A126)))+EXP(3.3788+(1.7503*LN(A126)))</f>
        <v>#NUM!</v>
      </c>
      <c r="E126" t="e">
        <f t="shared" ref="E126:E131" si="31">(B126+C126+D126)/1000000</f>
        <v>#NUM!</v>
      </c>
      <c r="H126" t="str">
        <f t="shared" si="26"/>
        <v>2024 data</v>
      </c>
      <c r="J126" t="e">
        <f t="shared" ref="J126:J131" si="32">E126/2</f>
        <v>#NUM!</v>
      </c>
      <c r="K126" t="e">
        <f t="shared" ref="K126:K131" si="33">J126/0.43</f>
        <v>#NUM!</v>
      </c>
      <c r="L126" t="e">
        <f t="shared" ref="L126:L131" si="34">K126/0.028</f>
        <v>#NUM!</v>
      </c>
      <c r="M126" t="e">
        <f t="shared" ref="M126:M131" si="35">L126/0.234</f>
        <v>#NUM!</v>
      </c>
      <c r="N126" s="12" t="e">
        <f t="shared" ref="N126:N131" si="36">(M126/1000)*300</f>
        <v>#NUM!</v>
      </c>
    </row>
    <row r="127" spans="1:14" x14ac:dyDescent="0.2">
      <c r="A127" s="19"/>
      <c r="B127" t="e">
        <f t="shared" si="28"/>
        <v>#NUM!</v>
      </c>
      <c r="C127" t="e">
        <f t="shared" si="29"/>
        <v>#NUM!</v>
      </c>
      <c r="D127" t="e">
        <f t="shared" si="30"/>
        <v>#NUM!</v>
      </c>
      <c r="E127" t="e">
        <f t="shared" si="31"/>
        <v>#NUM!</v>
      </c>
      <c r="H127" t="str">
        <f t="shared" si="26"/>
        <v>2024 data</v>
      </c>
      <c r="J127" t="e">
        <f t="shared" si="32"/>
        <v>#NUM!</v>
      </c>
      <c r="K127" t="e">
        <f t="shared" si="33"/>
        <v>#NUM!</v>
      </c>
      <c r="L127" t="e">
        <f t="shared" si="34"/>
        <v>#NUM!</v>
      </c>
      <c r="M127" t="e">
        <f t="shared" si="35"/>
        <v>#NUM!</v>
      </c>
      <c r="N127" s="12" t="e">
        <f t="shared" si="36"/>
        <v>#NUM!</v>
      </c>
    </row>
    <row r="128" spans="1:14" x14ac:dyDescent="0.2">
      <c r="A128" s="19"/>
      <c r="B128" t="e">
        <f t="shared" si="28"/>
        <v>#NUM!</v>
      </c>
      <c r="C128" t="e">
        <f t="shared" si="29"/>
        <v>#NUM!</v>
      </c>
      <c r="D128" t="e">
        <f t="shared" si="30"/>
        <v>#NUM!</v>
      </c>
      <c r="E128" t="e">
        <f t="shared" si="31"/>
        <v>#NUM!</v>
      </c>
      <c r="H128" t="str">
        <f t="shared" si="26"/>
        <v>2024 data</v>
      </c>
      <c r="J128" t="e">
        <f t="shared" si="32"/>
        <v>#NUM!</v>
      </c>
      <c r="K128" t="e">
        <f t="shared" si="33"/>
        <v>#NUM!</v>
      </c>
      <c r="L128" t="e">
        <f t="shared" si="34"/>
        <v>#NUM!</v>
      </c>
      <c r="M128" t="e">
        <f t="shared" si="35"/>
        <v>#NUM!</v>
      </c>
      <c r="N128" s="12" t="e">
        <f t="shared" si="36"/>
        <v>#NUM!</v>
      </c>
    </row>
    <row r="129" spans="1:14" x14ac:dyDescent="0.2">
      <c r="A129" s="19"/>
      <c r="B129" t="e">
        <f t="shared" si="28"/>
        <v>#NUM!</v>
      </c>
      <c r="C129" t="e">
        <f t="shared" si="29"/>
        <v>#NUM!</v>
      </c>
      <c r="D129" t="e">
        <f t="shared" si="30"/>
        <v>#NUM!</v>
      </c>
      <c r="E129" t="e">
        <f t="shared" si="31"/>
        <v>#NUM!</v>
      </c>
      <c r="H129" t="str">
        <f t="shared" si="26"/>
        <v>2024 data</v>
      </c>
      <c r="J129" t="e">
        <f t="shared" si="32"/>
        <v>#NUM!</v>
      </c>
      <c r="K129" t="e">
        <f t="shared" si="33"/>
        <v>#NUM!</v>
      </c>
      <c r="L129" t="e">
        <f t="shared" si="34"/>
        <v>#NUM!</v>
      </c>
      <c r="M129" t="e">
        <f t="shared" si="35"/>
        <v>#NUM!</v>
      </c>
      <c r="N129" s="12" t="e">
        <f t="shared" si="36"/>
        <v>#NUM!</v>
      </c>
    </row>
    <row r="130" spans="1:14" x14ac:dyDescent="0.2">
      <c r="A130" s="19"/>
      <c r="B130" t="e">
        <f t="shared" si="28"/>
        <v>#NUM!</v>
      </c>
      <c r="C130" t="e">
        <f t="shared" si="29"/>
        <v>#NUM!</v>
      </c>
      <c r="D130" t="e">
        <f t="shared" si="30"/>
        <v>#NUM!</v>
      </c>
      <c r="E130" t="e">
        <f t="shared" si="31"/>
        <v>#NUM!</v>
      </c>
      <c r="H130" t="str">
        <f t="shared" si="26"/>
        <v>2024 data</v>
      </c>
      <c r="J130" t="e">
        <f t="shared" si="32"/>
        <v>#NUM!</v>
      </c>
      <c r="K130" t="e">
        <f t="shared" si="33"/>
        <v>#NUM!</v>
      </c>
      <c r="L130" t="e">
        <f t="shared" si="34"/>
        <v>#NUM!</v>
      </c>
      <c r="M130" t="e">
        <f t="shared" si="35"/>
        <v>#NUM!</v>
      </c>
      <c r="N130" s="12" t="e">
        <f t="shared" si="36"/>
        <v>#NUM!</v>
      </c>
    </row>
    <row r="131" spans="1:14" x14ac:dyDescent="0.2">
      <c r="A131" s="19"/>
      <c r="B131" t="e">
        <f t="shared" si="28"/>
        <v>#NUM!</v>
      </c>
      <c r="C131" t="e">
        <f t="shared" si="29"/>
        <v>#NUM!</v>
      </c>
      <c r="D131" t="e">
        <f t="shared" si="30"/>
        <v>#NUM!</v>
      </c>
      <c r="E131" t="e">
        <f t="shared" si="31"/>
        <v>#NUM!</v>
      </c>
      <c r="H131" t="str">
        <f t="shared" si="26"/>
        <v>2024 data</v>
      </c>
      <c r="J131" t="e">
        <f t="shared" si="32"/>
        <v>#NUM!</v>
      </c>
      <c r="K131" t="e">
        <f t="shared" si="33"/>
        <v>#NUM!</v>
      </c>
      <c r="L131" t="e">
        <f t="shared" si="34"/>
        <v>#NUM!</v>
      </c>
      <c r="M131" t="e">
        <f t="shared" si="35"/>
        <v>#NUM!</v>
      </c>
      <c r="N131" s="12" t="e">
        <f t="shared" si="36"/>
        <v>#NUM!</v>
      </c>
    </row>
    <row r="132" spans="1:14" x14ac:dyDescent="0.2">
      <c r="A132" s="19"/>
      <c r="B132" t="e">
        <f t="shared" ref="B132:B174" si="37">EXP(2.902625+(2.4818*LN(A132)))+EXP(4.841987+(2.3323*LN(A132)))</f>
        <v>#NUM!</v>
      </c>
      <c r="C132" t="e">
        <f t="shared" ref="C132:C174" si="38">EXP(2.2117+(2.6929*LN(A132)))</f>
        <v>#NUM!</v>
      </c>
      <c r="D132" t="e">
        <f t="shared" ref="D132:D174" si="39">EXP(4.0616+(1.7009*LN(A132)))+EXP(3.2137+(2.1382*LN(A132)))+EXP(3.3788+(1.7503*LN(A132)))</f>
        <v>#NUM!</v>
      </c>
      <c r="E132" t="e">
        <f t="shared" ref="E132:E181" si="40">(B132+C132+D132)/1000000</f>
        <v>#NUM!</v>
      </c>
      <c r="H132" t="str">
        <f t="shared" si="26"/>
        <v>2024 data</v>
      </c>
      <c r="J132" t="e">
        <f t="shared" ref="J132:J174" si="41">E132/2</f>
        <v>#NUM!</v>
      </c>
      <c r="K132" t="e">
        <f t="shared" ref="K132:K174" si="42">J132/0.43</f>
        <v>#NUM!</v>
      </c>
      <c r="L132" t="e">
        <f t="shared" ref="L132:L174" si="43">K132/0.028</f>
        <v>#NUM!</v>
      </c>
      <c r="M132" t="e">
        <f t="shared" ref="M132:M174" si="44">L132/0.234</f>
        <v>#NUM!</v>
      </c>
      <c r="N132" s="12" t="e">
        <f t="shared" ref="N132:N174" si="45">(M132/1000)*300</f>
        <v>#NUM!</v>
      </c>
    </row>
    <row r="133" spans="1:14" x14ac:dyDescent="0.2">
      <c r="A133" s="19"/>
      <c r="B133" t="e">
        <f t="shared" si="37"/>
        <v>#NUM!</v>
      </c>
      <c r="C133" t="e">
        <f t="shared" si="38"/>
        <v>#NUM!</v>
      </c>
      <c r="D133" t="e">
        <f t="shared" si="39"/>
        <v>#NUM!</v>
      </c>
      <c r="E133" t="e">
        <f t="shared" si="40"/>
        <v>#NUM!</v>
      </c>
      <c r="H133" t="str">
        <f t="shared" si="26"/>
        <v>2024 data</v>
      </c>
      <c r="J133" t="e">
        <f t="shared" si="41"/>
        <v>#NUM!</v>
      </c>
      <c r="K133" t="e">
        <f t="shared" si="42"/>
        <v>#NUM!</v>
      </c>
      <c r="L133" t="e">
        <f t="shared" si="43"/>
        <v>#NUM!</v>
      </c>
      <c r="M133" t="e">
        <f t="shared" si="44"/>
        <v>#NUM!</v>
      </c>
      <c r="N133" s="12" t="e">
        <f t="shared" si="45"/>
        <v>#NUM!</v>
      </c>
    </row>
    <row r="134" spans="1:14" x14ac:dyDescent="0.2">
      <c r="A134" s="19"/>
      <c r="B134" t="e">
        <f t="shared" si="37"/>
        <v>#NUM!</v>
      </c>
      <c r="C134" t="e">
        <f t="shared" si="38"/>
        <v>#NUM!</v>
      </c>
      <c r="D134" t="e">
        <f t="shared" si="39"/>
        <v>#NUM!</v>
      </c>
      <c r="E134" t="e">
        <f t="shared" si="40"/>
        <v>#NUM!</v>
      </c>
      <c r="H134" t="str">
        <f t="shared" si="26"/>
        <v>2024 data</v>
      </c>
      <c r="J134" t="e">
        <f t="shared" si="41"/>
        <v>#NUM!</v>
      </c>
      <c r="K134" t="e">
        <f t="shared" si="42"/>
        <v>#NUM!</v>
      </c>
      <c r="L134" t="e">
        <f t="shared" si="43"/>
        <v>#NUM!</v>
      </c>
      <c r="M134" t="e">
        <f t="shared" si="44"/>
        <v>#NUM!</v>
      </c>
      <c r="N134" s="12" t="e">
        <f t="shared" si="45"/>
        <v>#NUM!</v>
      </c>
    </row>
    <row r="135" spans="1:14" x14ac:dyDescent="0.2">
      <c r="A135" s="19"/>
      <c r="B135" t="e">
        <f t="shared" si="37"/>
        <v>#NUM!</v>
      </c>
      <c r="C135" t="e">
        <f t="shared" si="38"/>
        <v>#NUM!</v>
      </c>
      <c r="D135" t="e">
        <f t="shared" si="39"/>
        <v>#NUM!</v>
      </c>
      <c r="E135" t="e">
        <f t="shared" si="40"/>
        <v>#NUM!</v>
      </c>
      <c r="H135" t="str">
        <f t="shared" si="26"/>
        <v>2024 data</v>
      </c>
      <c r="J135" t="e">
        <f t="shared" si="41"/>
        <v>#NUM!</v>
      </c>
      <c r="K135" t="e">
        <f t="shared" si="42"/>
        <v>#NUM!</v>
      </c>
      <c r="L135" t="e">
        <f t="shared" si="43"/>
        <v>#NUM!</v>
      </c>
      <c r="M135" t="e">
        <f t="shared" si="44"/>
        <v>#NUM!</v>
      </c>
      <c r="N135" s="12" t="e">
        <f t="shared" si="45"/>
        <v>#NUM!</v>
      </c>
    </row>
    <row r="136" spans="1:14" x14ac:dyDescent="0.2">
      <c r="A136" s="19"/>
      <c r="B136" t="e">
        <f t="shared" si="37"/>
        <v>#NUM!</v>
      </c>
      <c r="C136" t="e">
        <f t="shared" si="38"/>
        <v>#NUM!</v>
      </c>
      <c r="D136" t="e">
        <f t="shared" si="39"/>
        <v>#NUM!</v>
      </c>
      <c r="E136" t="e">
        <f t="shared" si="40"/>
        <v>#NUM!</v>
      </c>
      <c r="H136" t="str">
        <f t="shared" si="26"/>
        <v>2024 data</v>
      </c>
      <c r="J136" t="e">
        <f t="shared" si="41"/>
        <v>#NUM!</v>
      </c>
      <c r="K136" t="e">
        <f t="shared" si="42"/>
        <v>#NUM!</v>
      </c>
      <c r="L136" t="e">
        <f t="shared" si="43"/>
        <v>#NUM!</v>
      </c>
      <c r="M136" t="e">
        <f t="shared" si="44"/>
        <v>#NUM!</v>
      </c>
      <c r="N136" s="12" t="e">
        <f t="shared" si="45"/>
        <v>#NUM!</v>
      </c>
    </row>
    <row r="137" spans="1:14" x14ac:dyDescent="0.2">
      <c r="A137" s="19"/>
      <c r="B137" t="e">
        <f t="shared" si="37"/>
        <v>#NUM!</v>
      </c>
      <c r="C137" t="e">
        <f t="shared" si="38"/>
        <v>#NUM!</v>
      </c>
      <c r="D137" t="e">
        <f t="shared" si="39"/>
        <v>#NUM!</v>
      </c>
      <c r="E137" t="e">
        <f t="shared" si="40"/>
        <v>#NUM!</v>
      </c>
      <c r="H137" t="str">
        <f t="shared" si="26"/>
        <v>2024 data</v>
      </c>
      <c r="J137" t="e">
        <f t="shared" si="41"/>
        <v>#NUM!</v>
      </c>
      <c r="K137" t="e">
        <f t="shared" si="42"/>
        <v>#NUM!</v>
      </c>
      <c r="L137" t="e">
        <f t="shared" si="43"/>
        <v>#NUM!</v>
      </c>
      <c r="M137" t="e">
        <f t="shared" si="44"/>
        <v>#NUM!</v>
      </c>
      <c r="N137" s="12" t="e">
        <f t="shared" si="45"/>
        <v>#NUM!</v>
      </c>
    </row>
    <row r="138" spans="1:14" x14ac:dyDescent="0.2">
      <c r="A138" s="19"/>
      <c r="B138" t="e">
        <f t="shared" si="37"/>
        <v>#NUM!</v>
      </c>
      <c r="C138" t="e">
        <f t="shared" si="38"/>
        <v>#NUM!</v>
      </c>
      <c r="D138" t="e">
        <f t="shared" si="39"/>
        <v>#NUM!</v>
      </c>
      <c r="E138" t="e">
        <f t="shared" si="40"/>
        <v>#NUM!</v>
      </c>
      <c r="H138" t="str">
        <f t="shared" si="26"/>
        <v>2024 data</v>
      </c>
      <c r="J138" t="e">
        <f t="shared" si="41"/>
        <v>#NUM!</v>
      </c>
      <c r="K138" t="e">
        <f t="shared" si="42"/>
        <v>#NUM!</v>
      </c>
      <c r="L138" t="e">
        <f t="shared" si="43"/>
        <v>#NUM!</v>
      </c>
      <c r="M138" t="e">
        <f t="shared" si="44"/>
        <v>#NUM!</v>
      </c>
      <c r="N138" s="12" t="e">
        <f t="shared" si="45"/>
        <v>#NUM!</v>
      </c>
    </row>
    <row r="139" spans="1:14" x14ac:dyDescent="0.2">
      <c r="A139" s="19"/>
      <c r="B139" t="e">
        <f t="shared" si="37"/>
        <v>#NUM!</v>
      </c>
      <c r="C139" t="e">
        <f t="shared" si="38"/>
        <v>#NUM!</v>
      </c>
      <c r="D139" t="e">
        <f t="shared" si="39"/>
        <v>#NUM!</v>
      </c>
      <c r="E139" t="e">
        <f t="shared" si="40"/>
        <v>#NUM!</v>
      </c>
      <c r="H139" t="str">
        <f t="shared" si="26"/>
        <v>2024 data</v>
      </c>
      <c r="J139" t="e">
        <f t="shared" si="41"/>
        <v>#NUM!</v>
      </c>
      <c r="K139" t="e">
        <f t="shared" si="42"/>
        <v>#NUM!</v>
      </c>
      <c r="L139" t="e">
        <f t="shared" si="43"/>
        <v>#NUM!</v>
      </c>
      <c r="M139" t="e">
        <f t="shared" si="44"/>
        <v>#NUM!</v>
      </c>
      <c r="N139" s="12" t="e">
        <f t="shared" si="45"/>
        <v>#NUM!</v>
      </c>
    </row>
    <row r="140" spans="1:14" x14ac:dyDescent="0.2">
      <c r="A140" s="19"/>
      <c r="B140" t="e">
        <f t="shared" si="37"/>
        <v>#NUM!</v>
      </c>
      <c r="C140" t="e">
        <f t="shared" si="38"/>
        <v>#NUM!</v>
      </c>
      <c r="D140" t="e">
        <f t="shared" si="39"/>
        <v>#NUM!</v>
      </c>
      <c r="E140" t="e">
        <f t="shared" si="40"/>
        <v>#NUM!</v>
      </c>
      <c r="H140" t="str">
        <f t="shared" si="26"/>
        <v>2024 data</v>
      </c>
      <c r="J140" t="e">
        <f t="shared" si="41"/>
        <v>#NUM!</v>
      </c>
      <c r="K140" t="e">
        <f t="shared" si="42"/>
        <v>#NUM!</v>
      </c>
      <c r="L140" t="e">
        <f t="shared" si="43"/>
        <v>#NUM!</v>
      </c>
      <c r="M140" t="e">
        <f t="shared" si="44"/>
        <v>#NUM!</v>
      </c>
      <c r="N140" s="12" t="e">
        <f t="shared" si="45"/>
        <v>#NUM!</v>
      </c>
    </row>
    <row r="141" spans="1:14" x14ac:dyDescent="0.2">
      <c r="A141" s="19"/>
      <c r="B141" t="e">
        <f t="shared" si="37"/>
        <v>#NUM!</v>
      </c>
      <c r="C141" t="e">
        <f t="shared" si="38"/>
        <v>#NUM!</v>
      </c>
      <c r="D141" t="e">
        <f t="shared" si="39"/>
        <v>#NUM!</v>
      </c>
      <c r="E141" t="e">
        <f t="shared" si="40"/>
        <v>#NUM!</v>
      </c>
      <c r="H141" t="str">
        <f t="shared" si="26"/>
        <v>2024 data</v>
      </c>
      <c r="J141" t="e">
        <f t="shared" si="41"/>
        <v>#NUM!</v>
      </c>
      <c r="K141" t="e">
        <f t="shared" si="42"/>
        <v>#NUM!</v>
      </c>
      <c r="L141" t="e">
        <f t="shared" si="43"/>
        <v>#NUM!</v>
      </c>
      <c r="M141" t="e">
        <f t="shared" si="44"/>
        <v>#NUM!</v>
      </c>
      <c r="N141" s="12" t="e">
        <f t="shared" si="45"/>
        <v>#NUM!</v>
      </c>
    </row>
    <row r="142" spans="1:14" x14ac:dyDescent="0.2">
      <c r="A142" s="19"/>
      <c r="B142" t="e">
        <f t="shared" si="37"/>
        <v>#NUM!</v>
      </c>
      <c r="C142" t="e">
        <f t="shared" si="38"/>
        <v>#NUM!</v>
      </c>
      <c r="D142" t="e">
        <f t="shared" si="39"/>
        <v>#NUM!</v>
      </c>
      <c r="E142" t="e">
        <f t="shared" si="40"/>
        <v>#NUM!</v>
      </c>
      <c r="H142" t="str">
        <f t="shared" si="26"/>
        <v>2024 data</v>
      </c>
      <c r="J142" t="e">
        <f t="shared" si="41"/>
        <v>#NUM!</v>
      </c>
      <c r="K142" t="e">
        <f t="shared" si="42"/>
        <v>#NUM!</v>
      </c>
      <c r="L142" t="e">
        <f t="shared" si="43"/>
        <v>#NUM!</v>
      </c>
      <c r="M142" t="e">
        <f t="shared" si="44"/>
        <v>#NUM!</v>
      </c>
      <c r="N142" s="12" t="e">
        <f t="shared" si="45"/>
        <v>#NUM!</v>
      </c>
    </row>
    <row r="143" spans="1:14" x14ac:dyDescent="0.2">
      <c r="A143" s="19"/>
      <c r="B143" t="e">
        <f t="shared" si="37"/>
        <v>#NUM!</v>
      </c>
      <c r="C143" t="e">
        <f t="shared" si="38"/>
        <v>#NUM!</v>
      </c>
      <c r="D143" t="e">
        <f t="shared" si="39"/>
        <v>#NUM!</v>
      </c>
      <c r="E143" t="e">
        <f t="shared" si="40"/>
        <v>#NUM!</v>
      </c>
      <c r="H143" t="str">
        <f t="shared" si="26"/>
        <v>2024 data</v>
      </c>
      <c r="J143" t="e">
        <f t="shared" si="41"/>
        <v>#NUM!</v>
      </c>
      <c r="K143" t="e">
        <f t="shared" si="42"/>
        <v>#NUM!</v>
      </c>
      <c r="L143" t="e">
        <f t="shared" si="43"/>
        <v>#NUM!</v>
      </c>
      <c r="M143" t="e">
        <f t="shared" si="44"/>
        <v>#NUM!</v>
      </c>
      <c r="N143" s="12" t="e">
        <f t="shared" si="45"/>
        <v>#NUM!</v>
      </c>
    </row>
    <row r="144" spans="1:14" x14ac:dyDescent="0.2">
      <c r="A144" s="19"/>
      <c r="B144" t="e">
        <f t="shared" si="37"/>
        <v>#NUM!</v>
      </c>
      <c r="C144" t="e">
        <f t="shared" si="38"/>
        <v>#NUM!</v>
      </c>
      <c r="D144" t="e">
        <f t="shared" si="39"/>
        <v>#NUM!</v>
      </c>
      <c r="E144" t="e">
        <f t="shared" si="40"/>
        <v>#NUM!</v>
      </c>
      <c r="H144" t="str">
        <f t="shared" si="26"/>
        <v>2024 data</v>
      </c>
      <c r="J144" t="e">
        <f t="shared" si="41"/>
        <v>#NUM!</v>
      </c>
      <c r="K144" t="e">
        <f t="shared" si="42"/>
        <v>#NUM!</v>
      </c>
      <c r="L144" t="e">
        <f t="shared" si="43"/>
        <v>#NUM!</v>
      </c>
      <c r="M144" t="e">
        <f t="shared" si="44"/>
        <v>#NUM!</v>
      </c>
      <c r="N144" s="12" t="e">
        <f t="shared" si="45"/>
        <v>#NUM!</v>
      </c>
    </row>
    <row r="145" spans="1:14" x14ac:dyDescent="0.2">
      <c r="A145" s="19"/>
      <c r="B145" t="e">
        <f t="shared" si="37"/>
        <v>#NUM!</v>
      </c>
      <c r="C145" t="e">
        <f t="shared" si="38"/>
        <v>#NUM!</v>
      </c>
      <c r="D145" t="e">
        <f t="shared" si="39"/>
        <v>#NUM!</v>
      </c>
      <c r="E145" t="e">
        <f t="shared" si="40"/>
        <v>#NUM!</v>
      </c>
      <c r="H145" t="str">
        <f t="shared" si="26"/>
        <v>2024 data</v>
      </c>
      <c r="J145" t="e">
        <f t="shared" si="41"/>
        <v>#NUM!</v>
      </c>
      <c r="K145" t="e">
        <f t="shared" si="42"/>
        <v>#NUM!</v>
      </c>
      <c r="L145" t="e">
        <f t="shared" si="43"/>
        <v>#NUM!</v>
      </c>
      <c r="M145" t="e">
        <f t="shared" si="44"/>
        <v>#NUM!</v>
      </c>
      <c r="N145" s="12" t="e">
        <f t="shared" si="45"/>
        <v>#NUM!</v>
      </c>
    </row>
    <row r="146" spans="1:14" x14ac:dyDescent="0.2">
      <c r="A146" s="19"/>
      <c r="B146" t="e">
        <f t="shared" si="37"/>
        <v>#NUM!</v>
      </c>
      <c r="C146" t="e">
        <f t="shared" si="38"/>
        <v>#NUM!</v>
      </c>
      <c r="D146" t="e">
        <f t="shared" si="39"/>
        <v>#NUM!</v>
      </c>
      <c r="E146" t="e">
        <f t="shared" si="40"/>
        <v>#NUM!</v>
      </c>
      <c r="H146" t="str">
        <f t="shared" si="26"/>
        <v>2024 data</v>
      </c>
      <c r="J146" t="e">
        <f t="shared" si="41"/>
        <v>#NUM!</v>
      </c>
      <c r="K146" t="e">
        <f t="shared" si="42"/>
        <v>#NUM!</v>
      </c>
      <c r="L146" t="e">
        <f t="shared" si="43"/>
        <v>#NUM!</v>
      </c>
      <c r="M146" t="e">
        <f t="shared" si="44"/>
        <v>#NUM!</v>
      </c>
      <c r="N146" s="12" t="e">
        <f t="shared" si="45"/>
        <v>#NUM!</v>
      </c>
    </row>
    <row r="147" spans="1:14" x14ac:dyDescent="0.2">
      <c r="A147" s="19"/>
      <c r="B147" t="e">
        <f t="shared" si="37"/>
        <v>#NUM!</v>
      </c>
      <c r="C147" t="e">
        <f t="shared" si="38"/>
        <v>#NUM!</v>
      </c>
      <c r="D147" t="e">
        <f t="shared" si="39"/>
        <v>#NUM!</v>
      </c>
      <c r="E147" t="e">
        <f t="shared" si="40"/>
        <v>#NUM!</v>
      </c>
      <c r="H147" t="str">
        <f t="shared" si="26"/>
        <v>2024 data</v>
      </c>
      <c r="J147" t="e">
        <f t="shared" si="41"/>
        <v>#NUM!</v>
      </c>
      <c r="K147" t="e">
        <f t="shared" si="42"/>
        <v>#NUM!</v>
      </c>
      <c r="L147" t="e">
        <f t="shared" si="43"/>
        <v>#NUM!</v>
      </c>
      <c r="M147" t="e">
        <f t="shared" si="44"/>
        <v>#NUM!</v>
      </c>
      <c r="N147" s="12" t="e">
        <f t="shared" si="45"/>
        <v>#NUM!</v>
      </c>
    </row>
    <row r="148" spans="1:14" x14ac:dyDescent="0.2">
      <c r="A148" s="19"/>
      <c r="B148" t="e">
        <f t="shared" si="37"/>
        <v>#NUM!</v>
      </c>
      <c r="C148" t="e">
        <f t="shared" si="38"/>
        <v>#NUM!</v>
      </c>
      <c r="D148" t="e">
        <f t="shared" si="39"/>
        <v>#NUM!</v>
      </c>
      <c r="E148" t="e">
        <f t="shared" si="40"/>
        <v>#NUM!</v>
      </c>
      <c r="H148" t="str">
        <f t="shared" si="26"/>
        <v>2024 data</v>
      </c>
      <c r="J148" t="e">
        <f t="shared" si="41"/>
        <v>#NUM!</v>
      </c>
      <c r="K148" t="e">
        <f t="shared" si="42"/>
        <v>#NUM!</v>
      </c>
      <c r="L148" t="e">
        <f t="shared" si="43"/>
        <v>#NUM!</v>
      </c>
      <c r="M148" t="e">
        <f t="shared" si="44"/>
        <v>#NUM!</v>
      </c>
      <c r="N148" s="12" t="e">
        <f t="shared" si="45"/>
        <v>#NUM!</v>
      </c>
    </row>
    <row r="149" spans="1:14" x14ac:dyDescent="0.2">
      <c r="A149" s="19"/>
      <c r="B149" t="e">
        <f t="shared" si="37"/>
        <v>#NUM!</v>
      </c>
      <c r="C149" t="e">
        <f t="shared" si="38"/>
        <v>#NUM!</v>
      </c>
      <c r="D149" t="e">
        <f t="shared" si="39"/>
        <v>#NUM!</v>
      </c>
      <c r="E149" t="e">
        <f t="shared" si="40"/>
        <v>#NUM!</v>
      </c>
      <c r="H149" t="str">
        <f t="shared" si="26"/>
        <v>2024 data</v>
      </c>
      <c r="J149" t="e">
        <f t="shared" si="41"/>
        <v>#NUM!</v>
      </c>
      <c r="K149" t="e">
        <f t="shared" si="42"/>
        <v>#NUM!</v>
      </c>
      <c r="L149" t="e">
        <f t="shared" si="43"/>
        <v>#NUM!</v>
      </c>
      <c r="M149" t="e">
        <f t="shared" si="44"/>
        <v>#NUM!</v>
      </c>
      <c r="N149" s="12" t="e">
        <f t="shared" si="45"/>
        <v>#NUM!</v>
      </c>
    </row>
    <row r="150" spans="1:14" x14ac:dyDescent="0.2">
      <c r="A150" s="19"/>
      <c r="B150" t="e">
        <f t="shared" si="37"/>
        <v>#NUM!</v>
      </c>
      <c r="C150" t="e">
        <f t="shared" si="38"/>
        <v>#NUM!</v>
      </c>
      <c r="D150" t="e">
        <f t="shared" si="39"/>
        <v>#NUM!</v>
      </c>
      <c r="E150" t="e">
        <f t="shared" si="40"/>
        <v>#NUM!</v>
      </c>
      <c r="H150" t="str">
        <f t="shared" si="26"/>
        <v>2024 data</v>
      </c>
      <c r="J150" t="e">
        <f t="shared" si="41"/>
        <v>#NUM!</v>
      </c>
      <c r="K150" t="e">
        <f t="shared" si="42"/>
        <v>#NUM!</v>
      </c>
      <c r="L150" t="e">
        <f t="shared" si="43"/>
        <v>#NUM!</v>
      </c>
      <c r="M150" t="e">
        <f t="shared" si="44"/>
        <v>#NUM!</v>
      </c>
      <c r="N150" s="12" t="e">
        <f t="shared" si="45"/>
        <v>#NUM!</v>
      </c>
    </row>
    <row r="151" spans="1:14" x14ac:dyDescent="0.2">
      <c r="A151" s="19"/>
      <c r="B151" t="e">
        <f t="shared" si="37"/>
        <v>#NUM!</v>
      </c>
      <c r="C151" t="e">
        <f t="shared" si="38"/>
        <v>#NUM!</v>
      </c>
      <c r="D151" t="e">
        <f t="shared" si="39"/>
        <v>#NUM!</v>
      </c>
      <c r="E151" t="e">
        <f t="shared" si="40"/>
        <v>#NUM!</v>
      </c>
      <c r="H151" t="str">
        <f t="shared" si="26"/>
        <v>2024 data</v>
      </c>
      <c r="J151" t="e">
        <f t="shared" si="41"/>
        <v>#NUM!</v>
      </c>
      <c r="K151" t="e">
        <f t="shared" si="42"/>
        <v>#NUM!</v>
      </c>
      <c r="L151" t="e">
        <f t="shared" si="43"/>
        <v>#NUM!</v>
      </c>
      <c r="M151" t="e">
        <f t="shared" si="44"/>
        <v>#NUM!</v>
      </c>
      <c r="N151" s="12" t="e">
        <f t="shared" si="45"/>
        <v>#NUM!</v>
      </c>
    </row>
    <row r="152" spans="1:14" x14ac:dyDescent="0.2">
      <c r="A152" s="19"/>
      <c r="B152" t="e">
        <f t="shared" si="37"/>
        <v>#NUM!</v>
      </c>
      <c r="C152" t="e">
        <f t="shared" si="38"/>
        <v>#NUM!</v>
      </c>
      <c r="D152" t="e">
        <f t="shared" si="39"/>
        <v>#NUM!</v>
      </c>
      <c r="E152" t="e">
        <f t="shared" si="40"/>
        <v>#NUM!</v>
      </c>
      <c r="H152" t="str">
        <f t="shared" si="26"/>
        <v>2024 data</v>
      </c>
      <c r="J152" t="e">
        <f t="shared" si="41"/>
        <v>#NUM!</v>
      </c>
      <c r="K152" t="e">
        <f t="shared" si="42"/>
        <v>#NUM!</v>
      </c>
      <c r="L152" t="e">
        <f t="shared" si="43"/>
        <v>#NUM!</v>
      </c>
      <c r="M152" t="e">
        <f t="shared" si="44"/>
        <v>#NUM!</v>
      </c>
      <c r="N152" s="12" t="e">
        <f t="shared" si="45"/>
        <v>#NUM!</v>
      </c>
    </row>
    <row r="153" spans="1:14" x14ac:dyDescent="0.2">
      <c r="A153" s="19"/>
      <c r="B153" t="e">
        <f t="shared" si="37"/>
        <v>#NUM!</v>
      </c>
      <c r="C153" t="e">
        <f t="shared" si="38"/>
        <v>#NUM!</v>
      </c>
      <c r="D153" t="e">
        <f t="shared" si="39"/>
        <v>#NUM!</v>
      </c>
      <c r="E153" t="e">
        <f t="shared" si="40"/>
        <v>#NUM!</v>
      </c>
      <c r="H153" t="str">
        <f t="shared" si="26"/>
        <v>2024 data</v>
      </c>
      <c r="J153" t="e">
        <f t="shared" si="41"/>
        <v>#NUM!</v>
      </c>
      <c r="K153" t="e">
        <f t="shared" si="42"/>
        <v>#NUM!</v>
      </c>
      <c r="L153" t="e">
        <f t="shared" si="43"/>
        <v>#NUM!</v>
      </c>
      <c r="M153" t="e">
        <f t="shared" si="44"/>
        <v>#NUM!</v>
      </c>
      <c r="N153" s="12" t="e">
        <f t="shared" si="45"/>
        <v>#NUM!</v>
      </c>
    </row>
    <row r="154" spans="1:14" x14ac:dyDescent="0.2">
      <c r="A154" s="19"/>
      <c r="B154" t="e">
        <f t="shared" si="37"/>
        <v>#NUM!</v>
      </c>
      <c r="C154" t="e">
        <f t="shared" si="38"/>
        <v>#NUM!</v>
      </c>
      <c r="D154" t="e">
        <f t="shared" si="39"/>
        <v>#NUM!</v>
      </c>
      <c r="E154" t="e">
        <f t="shared" si="40"/>
        <v>#NUM!</v>
      </c>
      <c r="H154" t="str">
        <f t="shared" si="26"/>
        <v>2024 data</v>
      </c>
      <c r="J154" t="e">
        <f t="shared" si="41"/>
        <v>#NUM!</v>
      </c>
      <c r="K154" t="e">
        <f t="shared" si="42"/>
        <v>#NUM!</v>
      </c>
      <c r="L154" t="e">
        <f t="shared" si="43"/>
        <v>#NUM!</v>
      </c>
      <c r="M154" t="e">
        <f t="shared" si="44"/>
        <v>#NUM!</v>
      </c>
      <c r="N154" s="12" t="e">
        <f t="shared" si="45"/>
        <v>#NUM!</v>
      </c>
    </row>
    <row r="155" spans="1:14" x14ac:dyDescent="0.2">
      <c r="A155" s="19"/>
      <c r="B155" t="e">
        <f t="shared" si="37"/>
        <v>#NUM!</v>
      </c>
      <c r="C155" t="e">
        <f t="shared" si="38"/>
        <v>#NUM!</v>
      </c>
      <c r="D155" t="e">
        <f t="shared" si="39"/>
        <v>#NUM!</v>
      </c>
      <c r="E155" t="e">
        <f t="shared" si="40"/>
        <v>#NUM!</v>
      </c>
      <c r="H155" t="str">
        <f t="shared" si="26"/>
        <v>2024 data</v>
      </c>
      <c r="J155" t="e">
        <f t="shared" si="41"/>
        <v>#NUM!</v>
      </c>
      <c r="K155" t="e">
        <f t="shared" si="42"/>
        <v>#NUM!</v>
      </c>
      <c r="L155" t="e">
        <f t="shared" si="43"/>
        <v>#NUM!</v>
      </c>
      <c r="M155" t="e">
        <f t="shared" si="44"/>
        <v>#NUM!</v>
      </c>
      <c r="N155" s="12" t="e">
        <f t="shared" si="45"/>
        <v>#NUM!</v>
      </c>
    </row>
    <row r="156" spans="1:14" x14ac:dyDescent="0.2">
      <c r="A156" s="19"/>
      <c r="B156" t="e">
        <f t="shared" si="37"/>
        <v>#NUM!</v>
      </c>
      <c r="C156" t="e">
        <f t="shared" si="38"/>
        <v>#NUM!</v>
      </c>
      <c r="D156" t="e">
        <f t="shared" si="39"/>
        <v>#NUM!</v>
      </c>
      <c r="E156" t="e">
        <f t="shared" si="40"/>
        <v>#NUM!</v>
      </c>
      <c r="H156" t="str">
        <f t="shared" si="26"/>
        <v>2024 data</v>
      </c>
      <c r="J156" t="e">
        <f t="shared" si="41"/>
        <v>#NUM!</v>
      </c>
      <c r="K156" t="e">
        <f t="shared" si="42"/>
        <v>#NUM!</v>
      </c>
      <c r="L156" t="e">
        <f t="shared" si="43"/>
        <v>#NUM!</v>
      </c>
      <c r="M156" t="e">
        <f t="shared" si="44"/>
        <v>#NUM!</v>
      </c>
      <c r="N156" s="12" t="e">
        <f t="shared" si="45"/>
        <v>#NUM!</v>
      </c>
    </row>
    <row r="157" spans="1:14" x14ac:dyDescent="0.2">
      <c r="A157" s="19"/>
      <c r="B157" t="e">
        <f t="shared" si="37"/>
        <v>#NUM!</v>
      </c>
      <c r="C157" t="e">
        <f t="shared" si="38"/>
        <v>#NUM!</v>
      </c>
      <c r="D157" t="e">
        <f t="shared" si="39"/>
        <v>#NUM!</v>
      </c>
      <c r="E157" t="e">
        <f t="shared" si="40"/>
        <v>#NUM!</v>
      </c>
      <c r="H157" t="str">
        <f t="shared" si="26"/>
        <v>2024 data</v>
      </c>
      <c r="J157" t="e">
        <f t="shared" si="41"/>
        <v>#NUM!</v>
      </c>
      <c r="K157" t="e">
        <f t="shared" si="42"/>
        <v>#NUM!</v>
      </c>
      <c r="L157" t="e">
        <f t="shared" si="43"/>
        <v>#NUM!</v>
      </c>
      <c r="M157" t="e">
        <f t="shared" si="44"/>
        <v>#NUM!</v>
      </c>
      <c r="N157" s="12" t="e">
        <f t="shared" si="45"/>
        <v>#NUM!</v>
      </c>
    </row>
    <row r="158" spans="1:14" x14ac:dyDescent="0.2">
      <c r="A158" s="19"/>
      <c r="B158" t="e">
        <f t="shared" si="37"/>
        <v>#NUM!</v>
      </c>
      <c r="C158" t="e">
        <f t="shared" si="38"/>
        <v>#NUM!</v>
      </c>
      <c r="D158" t="e">
        <f t="shared" si="39"/>
        <v>#NUM!</v>
      </c>
      <c r="E158" t="e">
        <f t="shared" si="40"/>
        <v>#NUM!</v>
      </c>
      <c r="H158" t="str">
        <f t="shared" si="26"/>
        <v>2024 data</v>
      </c>
      <c r="J158" t="e">
        <f t="shared" si="41"/>
        <v>#NUM!</v>
      </c>
      <c r="K158" t="e">
        <f t="shared" si="42"/>
        <v>#NUM!</v>
      </c>
      <c r="L158" t="e">
        <f t="shared" si="43"/>
        <v>#NUM!</v>
      </c>
      <c r="M158" t="e">
        <f t="shared" si="44"/>
        <v>#NUM!</v>
      </c>
      <c r="N158" s="12" t="e">
        <f t="shared" si="45"/>
        <v>#NUM!</v>
      </c>
    </row>
    <row r="159" spans="1:14" x14ac:dyDescent="0.2">
      <c r="A159" s="19"/>
      <c r="B159" t="e">
        <f t="shared" si="37"/>
        <v>#NUM!</v>
      </c>
      <c r="C159" t="e">
        <f t="shared" si="38"/>
        <v>#NUM!</v>
      </c>
      <c r="D159" t="e">
        <f t="shared" si="39"/>
        <v>#NUM!</v>
      </c>
      <c r="E159" t="e">
        <f t="shared" si="40"/>
        <v>#NUM!</v>
      </c>
      <c r="H159" t="str">
        <f t="shared" si="26"/>
        <v>2024 data</v>
      </c>
      <c r="J159" t="e">
        <f t="shared" si="41"/>
        <v>#NUM!</v>
      </c>
      <c r="K159" t="e">
        <f t="shared" si="42"/>
        <v>#NUM!</v>
      </c>
      <c r="L159" t="e">
        <f t="shared" si="43"/>
        <v>#NUM!</v>
      </c>
      <c r="M159" t="e">
        <f t="shared" si="44"/>
        <v>#NUM!</v>
      </c>
      <c r="N159" s="12" t="e">
        <f t="shared" si="45"/>
        <v>#NUM!</v>
      </c>
    </row>
    <row r="160" spans="1:14" x14ac:dyDescent="0.2">
      <c r="A160" s="19"/>
      <c r="B160" t="e">
        <f t="shared" si="37"/>
        <v>#NUM!</v>
      </c>
      <c r="C160" t="e">
        <f t="shared" si="38"/>
        <v>#NUM!</v>
      </c>
      <c r="D160" t="e">
        <f t="shared" si="39"/>
        <v>#NUM!</v>
      </c>
      <c r="E160" t="e">
        <f t="shared" si="40"/>
        <v>#NUM!</v>
      </c>
      <c r="H160" t="str">
        <f t="shared" si="26"/>
        <v>2024 data</v>
      </c>
      <c r="J160" t="e">
        <f t="shared" si="41"/>
        <v>#NUM!</v>
      </c>
      <c r="K160" t="e">
        <f t="shared" si="42"/>
        <v>#NUM!</v>
      </c>
      <c r="L160" t="e">
        <f t="shared" si="43"/>
        <v>#NUM!</v>
      </c>
      <c r="M160" t="e">
        <f t="shared" si="44"/>
        <v>#NUM!</v>
      </c>
      <c r="N160" s="12" t="e">
        <f t="shared" si="45"/>
        <v>#NUM!</v>
      </c>
    </row>
    <row r="161" spans="1:14" x14ac:dyDescent="0.2">
      <c r="A161" s="19"/>
      <c r="B161" t="e">
        <f t="shared" si="37"/>
        <v>#NUM!</v>
      </c>
      <c r="C161" t="e">
        <f t="shared" si="38"/>
        <v>#NUM!</v>
      </c>
      <c r="D161" t="e">
        <f t="shared" si="39"/>
        <v>#NUM!</v>
      </c>
      <c r="E161" t="e">
        <f t="shared" si="40"/>
        <v>#NUM!</v>
      </c>
      <c r="H161" t="str">
        <f t="shared" si="26"/>
        <v>2024 data</v>
      </c>
      <c r="J161" t="e">
        <f t="shared" si="41"/>
        <v>#NUM!</v>
      </c>
      <c r="K161" t="e">
        <f t="shared" si="42"/>
        <v>#NUM!</v>
      </c>
      <c r="L161" t="e">
        <f t="shared" si="43"/>
        <v>#NUM!</v>
      </c>
      <c r="M161" t="e">
        <f t="shared" si="44"/>
        <v>#NUM!</v>
      </c>
      <c r="N161" s="12" t="e">
        <f t="shared" si="45"/>
        <v>#NUM!</v>
      </c>
    </row>
    <row r="162" spans="1:14" x14ac:dyDescent="0.2">
      <c r="A162" s="19"/>
      <c r="B162" t="e">
        <f t="shared" si="37"/>
        <v>#NUM!</v>
      </c>
      <c r="C162" t="e">
        <f t="shared" si="38"/>
        <v>#NUM!</v>
      </c>
      <c r="D162" t="e">
        <f t="shared" si="39"/>
        <v>#NUM!</v>
      </c>
      <c r="E162" t="e">
        <f t="shared" si="40"/>
        <v>#NUM!</v>
      </c>
      <c r="H162" t="str">
        <f t="shared" si="26"/>
        <v>2024 data</v>
      </c>
      <c r="J162" t="e">
        <f t="shared" si="41"/>
        <v>#NUM!</v>
      </c>
      <c r="K162" t="e">
        <f t="shared" si="42"/>
        <v>#NUM!</v>
      </c>
      <c r="L162" t="e">
        <f t="shared" si="43"/>
        <v>#NUM!</v>
      </c>
      <c r="M162" t="e">
        <f t="shared" si="44"/>
        <v>#NUM!</v>
      </c>
      <c r="N162" s="12" t="e">
        <f t="shared" si="45"/>
        <v>#NUM!</v>
      </c>
    </row>
    <row r="163" spans="1:14" x14ac:dyDescent="0.2">
      <c r="A163" s="19"/>
      <c r="B163" t="e">
        <f t="shared" si="37"/>
        <v>#NUM!</v>
      </c>
      <c r="C163" t="e">
        <f t="shared" si="38"/>
        <v>#NUM!</v>
      </c>
      <c r="D163" t="e">
        <f t="shared" si="39"/>
        <v>#NUM!</v>
      </c>
      <c r="E163" t="e">
        <f t="shared" si="40"/>
        <v>#NUM!</v>
      </c>
      <c r="H163" t="str">
        <f t="shared" si="26"/>
        <v>2024 data</v>
      </c>
      <c r="J163" t="e">
        <f t="shared" si="41"/>
        <v>#NUM!</v>
      </c>
      <c r="K163" t="e">
        <f t="shared" si="42"/>
        <v>#NUM!</v>
      </c>
      <c r="L163" t="e">
        <f t="shared" si="43"/>
        <v>#NUM!</v>
      </c>
      <c r="M163" t="e">
        <f t="shared" si="44"/>
        <v>#NUM!</v>
      </c>
      <c r="N163" s="12" t="e">
        <f t="shared" si="45"/>
        <v>#NUM!</v>
      </c>
    </row>
    <row r="164" spans="1:14" x14ac:dyDescent="0.2">
      <c r="A164" s="19"/>
      <c r="B164" t="e">
        <f t="shared" si="37"/>
        <v>#NUM!</v>
      </c>
      <c r="C164" t="e">
        <f t="shared" si="38"/>
        <v>#NUM!</v>
      </c>
      <c r="D164" t="e">
        <f t="shared" si="39"/>
        <v>#NUM!</v>
      </c>
      <c r="E164" t="e">
        <f t="shared" si="40"/>
        <v>#NUM!</v>
      </c>
      <c r="H164" t="str">
        <f t="shared" si="26"/>
        <v>2024 data</v>
      </c>
      <c r="J164" t="e">
        <f t="shared" si="41"/>
        <v>#NUM!</v>
      </c>
      <c r="K164" t="e">
        <f t="shared" si="42"/>
        <v>#NUM!</v>
      </c>
      <c r="L164" t="e">
        <f t="shared" si="43"/>
        <v>#NUM!</v>
      </c>
      <c r="M164" t="e">
        <f t="shared" si="44"/>
        <v>#NUM!</v>
      </c>
      <c r="N164" s="12" t="e">
        <f t="shared" si="45"/>
        <v>#NUM!</v>
      </c>
    </row>
    <row r="165" spans="1:14" x14ac:dyDescent="0.2">
      <c r="A165" s="19"/>
      <c r="B165" t="e">
        <f t="shared" si="37"/>
        <v>#NUM!</v>
      </c>
      <c r="C165" t="e">
        <f t="shared" si="38"/>
        <v>#NUM!</v>
      </c>
      <c r="D165" t="e">
        <f t="shared" si="39"/>
        <v>#NUM!</v>
      </c>
      <c r="E165" t="e">
        <f t="shared" si="40"/>
        <v>#NUM!</v>
      </c>
      <c r="H165" t="str">
        <f t="shared" si="26"/>
        <v>2024 data</v>
      </c>
      <c r="J165" t="e">
        <f t="shared" si="41"/>
        <v>#NUM!</v>
      </c>
      <c r="K165" t="e">
        <f t="shared" si="42"/>
        <v>#NUM!</v>
      </c>
      <c r="L165" t="e">
        <f t="shared" si="43"/>
        <v>#NUM!</v>
      </c>
      <c r="M165" t="e">
        <f t="shared" si="44"/>
        <v>#NUM!</v>
      </c>
      <c r="N165" s="12" t="e">
        <f t="shared" si="45"/>
        <v>#NUM!</v>
      </c>
    </row>
    <row r="166" spans="1:14" x14ac:dyDescent="0.2">
      <c r="A166" s="19"/>
      <c r="B166" t="e">
        <f t="shared" si="37"/>
        <v>#NUM!</v>
      </c>
      <c r="C166" t="e">
        <f t="shared" si="38"/>
        <v>#NUM!</v>
      </c>
      <c r="D166" t="e">
        <f t="shared" si="39"/>
        <v>#NUM!</v>
      </c>
      <c r="E166" t="e">
        <f t="shared" si="40"/>
        <v>#NUM!</v>
      </c>
      <c r="H166" t="str">
        <f t="shared" si="26"/>
        <v>2024 data</v>
      </c>
      <c r="J166" t="e">
        <f t="shared" si="41"/>
        <v>#NUM!</v>
      </c>
      <c r="K166" t="e">
        <f t="shared" si="42"/>
        <v>#NUM!</v>
      </c>
      <c r="L166" t="e">
        <f t="shared" si="43"/>
        <v>#NUM!</v>
      </c>
      <c r="M166" t="e">
        <f t="shared" si="44"/>
        <v>#NUM!</v>
      </c>
      <c r="N166" s="12" t="e">
        <f t="shared" si="45"/>
        <v>#NUM!</v>
      </c>
    </row>
    <row r="167" spans="1:14" x14ac:dyDescent="0.2">
      <c r="A167" s="19"/>
      <c r="B167" t="e">
        <f t="shared" si="37"/>
        <v>#NUM!</v>
      </c>
      <c r="C167" t="e">
        <f t="shared" si="38"/>
        <v>#NUM!</v>
      </c>
      <c r="D167" t="e">
        <f t="shared" si="39"/>
        <v>#NUM!</v>
      </c>
      <c r="E167" t="e">
        <f t="shared" si="40"/>
        <v>#NUM!</v>
      </c>
      <c r="H167" t="str">
        <f t="shared" si="26"/>
        <v>2024 data</v>
      </c>
      <c r="J167" t="e">
        <f t="shared" si="41"/>
        <v>#NUM!</v>
      </c>
      <c r="K167" t="e">
        <f t="shared" si="42"/>
        <v>#NUM!</v>
      </c>
      <c r="L167" t="e">
        <f t="shared" si="43"/>
        <v>#NUM!</v>
      </c>
      <c r="M167" t="e">
        <f t="shared" si="44"/>
        <v>#NUM!</v>
      </c>
      <c r="N167" s="12" t="e">
        <f t="shared" si="45"/>
        <v>#NUM!</v>
      </c>
    </row>
    <row r="168" spans="1:14" x14ac:dyDescent="0.2">
      <c r="A168" s="19"/>
      <c r="B168" t="e">
        <f t="shared" si="37"/>
        <v>#NUM!</v>
      </c>
      <c r="C168" t="e">
        <f t="shared" si="38"/>
        <v>#NUM!</v>
      </c>
      <c r="D168" t="e">
        <f t="shared" si="39"/>
        <v>#NUM!</v>
      </c>
      <c r="E168" t="e">
        <f t="shared" si="40"/>
        <v>#NUM!</v>
      </c>
      <c r="H168" t="str">
        <f t="shared" si="26"/>
        <v>2024 data</v>
      </c>
      <c r="J168" t="e">
        <f t="shared" si="41"/>
        <v>#NUM!</v>
      </c>
      <c r="K168" t="e">
        <f t="shared" si="42"/>
        <v>#NUM!</v>
      </c>
      <c r="L168" t="e">
        <f t="shared" si="43"/>
        <v>#NUM!</v>
      </c>
      <c r="M168" t="e">
        <f t="shared" si="44"/>
        <v>#NUM!</v>
      </c>
      <c r="N168" s="12" t="e">
        <f t="shared" si="45"/>
        <v>#NUM!</v>
      </c>
    </row>
    <row r="169" spans="1:14" x14ac:dyDescent="0.2">
      <c r="A169" s="19"/>
      <c r="B169" t="e">
        <f t="shared" si="37"/>
        <v>#NUM!</v>
      </c>
      <c r="C169" t="e">
        <f t="shared" si="38"/>
        <v>#NUM!</v>
      </c>
      <c r="D169" t="e">
        <f t="shared" si="39"/>
        <v>#NUM!</v>
      </c>
      <c r="E169" t="e">
        <f t="shared" si="40"/>
        <v>#NUM!</v>
      </c>
      <c r="H169" t="str">
        <f t="shared" si="26"/>
        <v>2024 data</v>
      </c>
      <c r="J169" t="e">
        <f t="shared" si="41"/>
        <v>#NUM!</v>
      </c>
      <c r="K169" t="e">
        <f t="shared" si="42"/>
        <v>#NUM!</v>
      </c>
      <c r="L169" t="e">
        <f t="shared" si="43"/>
        <v>#NUM!</v>
      </c>
      <c r="M169" t="e">
        <f t="shared" si="44"/>
        <v>#NUM!</v>
      </c>
      <c r="N169" s="12" t="e">
        <f t="shared" si="45"/>
        <v>#NUM!</v>
      </c>
    </row>
    <row r="170" spans="1:14" x14ac:dyDescent="0.2">
      <c r="A170" s="19"/>
      <c r="B170" t="e">
        <f t="shared" si="37"/>
        <v>#NUM!</v>
      </c>
      <c r="C170" t="e">
        <f t="shared" si="38"/>
        <v>#NUM!</v>
      </c>
      <c r="D170" t="e">
        <f t="shared" si="39"/>
        <v>#NUM!</v>
      </c>
      <c r="E170" t="e">
        <f t="shared" si="40"/>
        <v>#NUM!</v>
      </c>
      <c r="H170" t="str">
        <f t="shared" si="26"/>
        <v>2024 data</v>
      </c>
      <c r="J170" t="e">
        <f t="shared" si="41"/>
        <v>#NUM!</v>
      </c>
      <c r="K170" t="e">
        <f t="shared" si="42"/>
        <v>#NUM!</v>
      </c>
      <c r="L170" t="e">
        <f t="shared" si="43"/>
        <v>#NUM!</v>
      </c>
      <c r="M170" t="e">
        <f t="shared" si="44"/>
        <v>#NUM!</v>
      </c>
      <c r="N170" s="12" t="e">
        <f t="shared" si="45"/>
        <v>#NUM!</v>
      </c>
    </row>
    <row r="171" spans="1:14" x14ac:dyDescent="0.2">
      <c r="A171" s="19"/>
      <c r="B171" t="e">
        <f t="shared" si="37"/>
        <v>#NUM!</v>
      </c>
      <c r="C171" t="e">
        <f t="shared" si="38"/>
        <v>#NUM!</v>
      </c>
      <c r="D171" t="e">
        <f t="shared" si="39"/>
        <v>#NUM!</v>
      </c>
      <c r="E171" t="e">
        <f t="shared" si="40"/>
        <v>#NUM!</v>
      </c>
      <c r="H171" t="str">
        <f t="shared" si="26"/>
        <v>2024 data</v>
      </c>
      <c r="J171" t="e">
        <f t="shared" si="41"/>
        <v>#NUM!</v>
      </c>
      <c r="K171" t="e">
        <f t="shared" si="42"/>
        <v>#NUM!</v>
      </c>
      <c r="L171" t="e">
        <f t="shared" si="43"/>
        <v>#NUM!</v>
      </c>
      <c r="M171" t="e">
        <f t="shared" si="44"/>
        <v>#NUM!</v>
      </c>
      <c r="N171" s="12" t="e">
        <f t="shared" si="45"/>
        <v>#NUM!</v>
      </c>
    </row>
    <row r="172" spans="1:14" x14ac:dyDescent="0.2">
      <c r="A172" s="19"/>
      <c r="B172" t="e">
        <f t="shared" si="37"/>
        <v>#NUM!</v>
      </c>
      <c r="C172" t="e">
        <f t="shared" si="38"/>
        <v>#NUM!</v>
      </c>
      <c r="D172" t="e">
        <f t="shared" si="39"/>
        <v>#NUM!</v>
      </c>
      <c r="E172" t="e">
        <f t="shared" si="40"/>
        <v>#NUM!</v>
      </c>
      <c r="H172" t="str">
        <f t="shared" si="26"/>
        <v>2024 data</v>
      </c>
      <c r="J172" t="e">
        <f t="shared" si="41"/>
        <v>#NUM!</v>
      </c>
      <c r="K172" t="e">
        <f t="shared" si="42"/>
        <v>#NUM!</v>
      </c>
      <c r="L172" t="e">
        <f t="shared" si="43"/>
        <v>#NUM!</v>
      </c>
      <c r="M172" t="e">
        <f t="shared" si="44"/>
        <v>#NUM!</v>
      </c>
      <c r="N172" s="12" t="e">
        <f t="shared" si="45"/>
        <v>#NUM!</v>
      </c>
    </row>
    <row r="173" spans="1:14" x14ac:dyDescent="0.2">
      <c r="A173" s="19"/>
      <c r="B173" t="e">
        <f t="shared" si="37"/>
        <v>#NUM!</v>
      </c>
      <c r="C173" t="e">
        <f t="shared" si="38"/>
        <v>#NUM!</v>
      </c>
      <c r="D173" t="e">
        <f t="shared" si="39"/>
        <v>#NUM!</v>
      </c>
      <c r="E173" t="e">
        <f t="shared" si="40"/>
        <v>#NUM!</v>
      </c>
      <c r="H173" t="str">
        <f t="shared" si="26"/>
        <v>2024 data</v>
      </c>
      <c r="J173" t="e">
        <f t="shared" si="41"/>
        <v>#NUM!</v>
      </c>
      <c r="K173" t="e">
        <f t="shared" si="42"/>
        <v>#NUM!</v>
      </c>
      <c r="L173" t="e">
        <f t="shared" si="43"/>
        <v>#NUM!</v>
      </c>
      <c r="M173" t="e">
        <f t="shared" si="44"/>
        <v>#NUM!</v>
      </c>
      <c r="N173" s="12" t="e">
        <f t="shared" si="45"/>
        <v>#NUM!</v>
      </c>
    </row>
    <row r="174" spans="1:14" x14ac:dyDescent="0.2">
      <c r="A174" s="19"/>
      <c r="B174" t="e">
        <f t="shared" si="37"/>
        <v>#NUM!</v>
      </c>
      <c r="C174" t="e">
        <f t="shared" si="38"/>
        <v>#NUM!</v>
      </c>
      <c r="D174" t="e">
        <f t="shared" si="39"/>
        <v>#NUM!</v>
      </c>
      <c r="E174" t="e">
        <f t="shared" si="40"/>
        <v>#NUM!</v>
      </c>
      <c r="H174" t="str">
        <f t="shared" si="26"/>
        <v>2024 data</v>
      </c>
      <c r="J174" t="e">
        <f t="shared" si="41"/>
        <v>#NUM!</v>
      </c>
      <c r="K174" t="e">
        <f t="shared" si="42"/>
        <v>#NUM!</v>
      </c>
      <c r="L174" t="e">
        <f t="shared" si="43"/>
        <v>#NUM!</v>
      </c>
      <c r="M174" t="e">
        <f t="shared" si="44"/>
        <v>#NUM!</v>
      </c>
      <c r="N174" s="12" t="e">
        <f t="shared" si="45"/>
        <v>#NUM!</v>
      </c>
    </row>
    <row r="175" spans="1:14" x14ac:dyDescent="0.2">
      <c r="A175" s="19"/>
      <c r="B175" t="e">
        <f>EXP(2.902625+(2.4818*LN(A175)))+EXP(4.841987+(2.3323*LN(A175)))</f>
        <v>#NUM!</v>
      </c>
      <c r="C175" t="e">
        <f>EXP(2.2117+(2.6929*LN(A175)))</f>
        <v>#NUM!</v>
      </c>
      <c r="D175" t="e">
        <f>EXP(4.0616+(1.7009*LN(A175)))+EXP(3.2137+(2.1382*LN(A175)))+EXP(3.3788+(1.7503*LN(A175)))</f>
        <v>#NUM!</v>
      </c>
      <c r="E175" t="e">
        <f t="shared" si="40"/>
        <v>#NUM!</v>
      </c>
      <c r="H175" t="str">
        <f t="shared" si="26"/>
        <v>2024 data</v>
      </c>
      <c r="J175" t="e">
        <f t="shared" ref="J175:J183" si="46">E175/2</f>
        <v>#NUM!</v>
      </c>
      <c r="K175" t="e">
        <f t="shared" ref="K175:K183" si="47">J175/0.43</f>
        <v>#NUM!</v>
      </c>
      <c r="L175" t="e">
        <f t="shared" ref="L175:L183" si="48">K175/0.028</f>
        <v>#NUM!</v>
      </c>
      <c r="M175" t="e">
        <f t="shared" ref="M175:M183" si="49">L175/0.234</f>
        <v>#NUM!</v>
      </c>
      <c r="N175" s="12" t="e">
        <f t="shared" ref="N175:N183" si="50">(M175/1000)*300</f>
        <v>#NUM!</v>
      </c>
    </row>
    <row r="176" spans="1:14" ht="13.5" thickBot="1" x14ac:dyDescent="0.25">
      <c r="A176" s="19"/>
      <c r="B176" t="e">
        <f>EXP(2.902625+(2.4818*LN(A176)))+EXP(4.841987+(2.3323*LN(A176)))</f>
        <v>#NUM!</v>
      </c>
      <c r="C176" t="e">
        <f>EXP(2.2117+(2.6929*LN(A176)))</f>
        <v>#NUM!</v>
      </c>
      <c r="D176" t="e">
        <f>EXP(4.0616+(1.7009*LN(A176)))+EXP(3.2137+(2.1382*LN(A176)))+EXP(3.3788+(1.7503*LN(A176)))</f>
        <v>#NUM!</v>
      </c>
      <c r="E176" t="e">
        <f t="shared" si="40"/>
        <v>#NUM!</v>
      </c>
      <c r="H176" t="str">
        <f t="shared" si="26"/>
        <v>2024 data</v>
      </c>
      <c r="J176" t="e">
        <f t="shared" si="46"/>
        <v>#NUM!</v>
      </c>
      <c r="K176" t="e">
        <f t="shared" si="47"/>
        <v>#NUM!</v>
      </c>
      <c r="L176" t="e">
        <f t="shared" si="48"/>
        <v>#NUM!</v>
      </c>
      <c r="M176" t="e">
        <f t="shared" si="49"/>
        <v>#NUM!</v>
      </c>
      <c r="N176" s="12" t="e">
        <f t="shared" si="50"/>
        <v>#NUM!</v>
      </c>
    </row>
    <row r="177" spans="1:15" ht="13.5" thickTop="1" x14ac:dyDescent="0.2">
      <c r="A177" s="49"/>
      <c r="B177" t="e">
        <f>EXP(2.902625+(2.4818*LN(A177)))+EXP(4.841987+(2.3323*LN(A177)))</f>
        <v>#NUM!</v>
      </c>
      <c r="C177" t="e">
        <f>EXP(2.2117+(2.6929*LN(A177)))</f>
        <v>#NUM!</v>
      </c>
      <c r="D177" t="e">
        <f>EXP(4.0616+(1.7009*LN(A177)))+EXP(3.2137+(2.1382*LN(A177)))+EXP(3.3788+(1.7503*LN(A177)))</f>
        <v>#NUM!</v>
      </c>
      <c r="E177" t="e">
        <f t="shared" si="40"/>
        <v>#NUM!</v>
      </c>
      <c r="H177" t="str">
        <f t="shared" si="26"/>
        <v>2024 data</v>
      </c>
      <c r="J177" t="e">
        <f t="shared" si="46"/>
        <v>#NUM!</v>
      </c>
      <c r="K177" t="e">
        <f t="shared" si="47"/>
        <v>#NUM!</v>
      </c>
      <c r="L177" t="e">
        <f t="shared" si="48"/>
        <v>#NUM!</v>
      </c>
      <c r="M177" t="e">
        <f t="shared" si="49"/>
        <v>#NUM!</v>
      </c>
      <c r="N177" s="12" t="e">
        <f t="shared" si="50"/>
        <v>#NUM!</v>
      </c>
    </row>
    <row r="178" spans="1:15" x14ac:dyDescent="0.2">
      <c r="A178" s="19"/>
      <c r="B178" t="e">
        <f t="shared" ref="B178:B186" si="51">EXP(2.902625+(2.4818*LN(A178)))+EXP(4.841987+(2.3323*LN(A178)))</f>
        <v>#NUM!</v>
      </c>
      <c r="C178" t="e">
        <f t="shared" ref="C178:C186" si="52">EXP(2.2117+(2.6929*LN(A178)))</f>
        <v>#NUM!</v>
      </c>
      <c r="D178" t="e">
        <f t="shared" ref="D178:D186" si="53">EXP(4.0616+(1.7009*LN(A178)))+EXP(3.2137+(2.1382*LN(A178)))+EXP(3.3788+(1.7503*LN(A178)))</f>
        <v>#NUM!</v>
      </c>
      <c r="E178" t="e">
        <f t="shared" si="40"/>
        <v>#NUM!</v>
      </c>
      <c r="H178" t="str">
        <f t="shared" si="26"/>
        <v>2024 data</v>
      </c>
      <c r="J178" t="e">
        <f t="shared" si="46"/>
        <v>#NUM!</v>
      </c>
      <c r="K178" t="e">
        <f t="shared" si="47"/>
        <v>#NUM!</v>
      </c>
      <c r="L178" t="e">
        <f t="shared" si="48"/>
        <v>#NUM!</v>
      </c>
      <c r="M178" t="e">
        <f t="shared" si="49"/>
        <v>#NUM!</v>
      </c>
      <c r="N178" s="12" t="e">
        <f t="shared" si="50"/>
        <v>#NUM!</v>
      </c>
    </row>
    <row r="179" spans="1:15" x14ac:dyDescent="0.2">
      <c r="A179" s="19"/>
      <c r="B179" t="e">
        <f t="shared" si="51"/>
        <v>#NUM!</v>
      </c>
      <c r="C179" t="e">
        <f t="shared" si="52"/>
        <v>#NUM!</v>
      </c>
      <c r="D179" t="e">
        <f t="shared" si="53"/>
        <v>#NUM!</v>
      </c>
      <c r="E179" t="e">
        <f t="shared" si="40"/>
        <v>#NUM!</v>
      </c>
      <c r="H179" t="str">
        <f t="shared" si="26"/>
        <v>2024 data</v>
      </c>
      <c r="J179" t="e">
        <f t="shared" si="46"/>
        <v>#NUM!</v>
      </c>
      <c r="K179" t="e">
        <f t="shared" si="47"/>
        <v>#NUM!</v>
      </c>
      <c r="L179" t="e">
        <f t="shared" si="48"/>
        <v>#NUM!</v>
      </c>
      <c r="M179" t="e">
        <f t="shared" si="49"/>
        <v>#NUM!</v>
      </c>
      <c r="N179" s="12" t="e">
        <f t="shared" si="50"/>
        <v>#NUM!</v>
      </c>
    </row>
    <row r="180" spans="1:15" x14ac:dyDescent="0.2">
      <c r="A180" s="19"/>
      <c r="B180" t="e">
        <f t="shared" si="51"/>
        <v>#NUM!</v>
      </c>
      <c r="C180" t="e">
        <f t="shared" si="52"/>
        <v>#NUM!</v>
      </c>
      <c r="D180" t="e">
        <f t="shared" si="53"/>
        <v>#NUM!</v>
      </c>
      <c r="E180" t="e">
        <f t="shared" si="40"/>
        <v>#NUM!</v>
      </c>
      <c r="H180" t="str">
        <f t="shared" si="26"/>
        <v>2024 data</v>
      </c>
      <c r="J180" t="e">
        <f t="shared" si="46"/>
        <v>#NUM!</v>
      </c>
      <c r="K180" t="e">
        <f t="shared" si="47"/>
        <v>#NUM!</v>
      </c>
      <c r="L180" t="e">
        <f t="shared" si="48"/>
        <v>#NUM!</v>
      </c>
      <c r="M180" t="e">
        <f t="shared" si="49"/>
        <v>#NUM!</v>
      </c>
      <c r="N180" s="12" t="e">
        <f t="shared" si="50"/>
        <v>#NUM!</v>
      </c>
    </row>
    <row r="181" spans="1:15" x14ac:dyDescent="0.2">
      <c r="A181" s="50"/>
      <c r="B181" t="e">
        <f t="shared" si="51"/>
        <v>#NUM!</v>
      </c>
      <c r="C181" t="e">
        <f t="shared" si="52"/>
        <v>#NUM!</v>
      </c>
      <c r="D181" t="e">
        <f t="shared" si="53"/>
        <v>#NUM!</v>
      </c>
      <c r="E181" t="e">
        <f t="shared" si="40"/>
        <v>#NUM!</v>
      </c>
      <c r="H181" t="str">
        <f t="shared" si="26"/>
        <v>2024 data</v>
      </c>
      <c r="J181" t="e">
        <f t="shared" si="46"/>
        <v>#NUM!</v>
      </c>
      <c r="K181" t="e">
        <f t="shared" si="47"/>
        <v>#NUM!</v>
      </c>
      <c r="L181" t="e">
        <f t="shared" si="48"/>
        <v>#NUM!</v>
      </c>
      <c r="M181" t="e">
        <f t="shared" si="49"/>
        <v>#NUM!</v>
      </c>
      <c r="N181" s="12" t="e">
        <f t="shared" si="50"/>
        <v>#NUM!</v>
      </c>
    </row>
    <row r="182" spans="1:15" x14ac:dyDescent="0.2">
      <c r="A182" s="50"/>
      <c r="B182" t="e">
        <f t="shared" si="51"/>
        <v>#NUM!</v>
      </c>
      <c r="C182" t="e">
        <f t="shared" si="52"/>
        <v>#NUM!</v>
      </c>
      <c r="D182" t="e">
        <f t="shared" si="53"/>
        <v>#NUM!</v>
      </c>
      <c r="H182" t="str">
        <f t="shared" si="26"/>
        <v>2024 data</v>
      </c>
      <c r="J182">
        <f t="shared" si="46"/>
        <v>0</v>
      </c>
      <c r="K182">
        <f t="shared" si="47"/>
        <v>0</v>
      </c>
      <c r="L182">
        <f t="shared" si="48"/>
        <v>0</v>
      </c>
      <c r="M182">
        <f t="shared" si="49"/>
        <v>0</v>
      </c>
      <c r="N182" s="12">
        <f t="shared" si="50"/>
        <v>0</v>
      </c>
    </row>
    <row r="183" spans="1:15" x14ac:dyDescent="0.2">
      <c r="A183" s="50"/>
      <c r="B183" t="e">
        <f t="shared" si="51"/>
        <v>#NUM!</v>
      </c>
      <c r="C183" t="e">
        <f t="shared" si="52"/>
        <v>#NUM!</v>
      </c>
      <c r="D183" t="e">
        <f t="shared" si="53"/>
        <v>#NUM!</v>
      </c>
      <c r="H183" t="str">
        <f t="shared" si="26"/>
        <v>2024 data</v>
      </c>
      <c r="J183">
        <f t="shared" si="46"/>
        <v>0</v>
      </c>
      <c r="K183">
        <f t="shared" si="47"/>
        <v>0</v>
      </c>
      <c r="L183">
        <f t="shared" si="48"/>
        <v>0</v>
      </c>
      <c r="M183">
        <f t="shared" si="49"/>
        <v>0</v>
      </c>
      <c r="N183" s="12">
        <f t="shared" si="50"/>
        <v>0</v>
      </c>
    </row>
    <row r="184" spans="1:15" x14ac:dyDescent="0.2">
      <c r="A184" s="50"/>
      <c r="B184" t="e">
        <f t="shared" si="51"/>
        <v>#NUM!</v>
      </c>
      <c r="C184" t="e">
        <f t="shared" si="52"/>
        <v>#NUM!</v>
      </c>
      <c r="D184" t="e">
        <f t="shared" si="53"/>
        <v>#NUM!</v>
      </c>
      <c r="H184" t="str">
        <f t="shared" si="26"/>
        <v>2024 data</v>
      </c>
      <c r="J184">
        <f t="shared" ref="J184:J186" si="54">E184/2</f>
        <v>0</v>
      </c>
      <c r="K184">
        <f t="shared" ref="K184:K186" si="55">J184/0.43</f>
        <v>0</v>
      </c>
      <c r="L184">
        <f t="shared" ref="L184:L186" si="56">K184/0.028</f>
        <v>0</v>
      </c>
      <c r="M184">
        <f t="shared" ref="M184:M186" si="57">L184/0.234</f>
        <v>0</v>
      </c>
      <c r="N184" s="12">
        <f t="shared" ref="N184:N186" si="58">(M184/1000)*300</f>
        <v>0</v>
      </c>
    </row>
    <row r="185" spans="1:15" x14ac:dyDescent="0.2">
      <c r="A185" s="50"/>
      <c r="B185" t="e">
        <f t="shared" si="51"/>
        <v>#NUM!</v>
      </c>
      <c r="C185" t="e">
        <f t="shared" si="52"/>
        <v>#NUM!</v>
      </c>
      <c r="D185" t="e">
        <f t="shared" si="53"/>
        <v>#NUM!</v>
      </c>
      <c r="H185" t="str">
        <f t="shared" si="26"/>
        <v>2024 data</v>
      </c>
      <c r="J185">
        <f t="shared" si="54"/>
        <v>0</v>
      </c>
      <c r="K185">
        <f t="shared" si="55"/>
        <v>0</v>
      </c>
      <c r="L185">
        <f t="shared" si="56"/>
        <v>0</v>
      </c>
      <c r="M185">
        <f t="shared" si="57"/>
        <v>0</v>
      </c>
      <c r="N185" s="12">
        <f t="shared" si="58"/>
        <v>0</v>
      </c>
    </row>
    <row r="186" spans="1:15" x14ac:dyDescent="0.2">
      <c r="A186" s="19"/>
      <c r="B186" t="e">
        <f t="shared" si="51"/>
        <v>#NUM!</v>
      </c>
      <c r="C186" t="e">
        <f t="shared" si="52"/>
        <v>#NUM!</v>
      </c>
      <c r="D186" t="e">
        <f t="shared" si="53"/>
        <v>#NUM!</v>
      </c>
      <c r="H186" t="str">
        <f t="shared" si="26"/>
        <v>2024 data</v>
      </c>
      <c r="J186">
        <f t="shared" si="54"/>
        <v>0</v>
      </c>
      <c r="K186">
        <f t="shared" si="55"/>
        <v>0</v>
      </c>
      <c r="L186">
        <f t="shared" si="56"/>
        <v>0</v>
      </c>
      <c r="M186">
        <f t="shared" si="57"/>
        <v>0</v>
      </c>
      <c r="N186" s="12">
        <f t="shared" si="58"/>
        <v>0</v>
      </c>
    </row>
    <row r="187" spans="1:15" x14ac:dyDescent="0.2">
      <c r="A187" s="19"/>
    </row>
    <row r="188" spans="1:15" x14ac:dyDescent="0.2">
      <c r="A188" s="19"/>
    </row>
    <row r="189" spans="1:15" x14ac:dyDescent="0.2">
      <c r="A189" s="19"/>
      <c r="G189">
        <f>149-24</f>
        <v>125</v>
      </c>
      <c r="M189" t="s">
        <v>122</v>
      </c>
    </row>
    <row r="190" spans="1:15" x14ac:dyDescent="0.2">
      <c r="A190" s="19"/>
      <c r="M190" t="s">
        <v>125</v>
      </c>
    </row>
    <row r="191" spans="1:15" x14ac:dyDescent="0.2">
      <c r="M191" t="s">
        <v>130</v>
      </c>
      <c r="N191" s="14" t="s">
        <v>133</v>
      </c>
      <c r="O191" s="14"/>
    </row>
    <row r="192" spans="1:15" x14ac:dyDescent="0.2">
      <c r="B192" t="s">
        <v>28</v>
      </c>
      <c r="E192" t="e">
        <f>SUM(E25:E186)</f>
        <v>#NUM!</v>
      </c>
      <c r="J192" s="15" t="e">
        <f>SUM(J25:J186)</f>
        <v>#NUM!</v>
      </c>
      <c r="K192" s="15" t="e">
        <f>SUM(K25:K186)</f>
        <v>#NUM!</v>
      </c>
      <c r="L192" s="15" t="e">
        <f>SUM(L25:L186)</f>
        <v>#NUM!</v>
      </c>
      <c r="M192" s="15" t="e">
        <f>SUM(M25:M190)</f>
        <v>#NUM!</v>
      </c>
      <c r="N192" s="12" t="e">
        <f>SUM(N25:N186)</f>
        <v>#NUM!</v>
      </c>
      <c r="O192" t="s">
        <v>10</v>
      </c>
    </row>
    <row r="193" spans="1:15" x14ac:dyDescent="0.2">
      <c r="B193" t="s">
        <v>29</v>
      </c>
      <c r="E193" t="e">
        <f>E192/0.8</f>
        <v>#NUM!</v>
      </c>
      <c r="M193" s="9" t="e">
        <f>M192/0.8</f>
        <v>#NUM!</v>
      </c>
      <c r="N193" s="12" t="e">
        <f>N192/0.8</f>
        <v>#NUM!</v>
      </c>
      <c r="O193" t="s">
        <v>135</v>
      </c>
    </row>
    <row r="196" spans="1:15" x14ac:dyDescent="0.2">
      <c r="D196" t="s">
        <v>30</v>
      </c>
      <c r="I196" s="14" t="s">
        <v>134</v>
      </c>
      <c r="J196" s="14"/>
      <c r="K196" s="14"/>
      <c r="L196" s="14"/>
      <c r="M196" s="14"/>
      <c r="N196" s="12" t="e">
        <f>N193+(N20/0.4)</f>
        <v>#NUM!</v>
      </c>
      <c r="O196" s="45"/>
    </row>
    <row r="197" spans="1:15" x14ac:dyDescent="0.2">
      <c r="D197" t="e">
        <f>H19+E193</f>
        <v>#NUM!</v>
      </c>
    </row>
    <row r="199" spans="1:15" x14ac:dyDescent="0.2">
      <c r="C199" s="2" t="s">
        <v>33</v>
      </c>
    </row>
    <row r="202" spans="1:15" x14ac:dyDescent="0.2">
      <c r="A202" s="1" t="s">
        <v>18</v>
      </c>
      <c r="C202" t="s">
        <v>98</v>
      </c>
      <c r="G202" t="str">
        <f xml:space="preserve"> "2*((0.0602*DBH)-.7068)"</f>
        <v>2*((0.0602*DBH)-.7068)</v>
      </c>
      <c r="K202">
        <v>15</v>
      </c>
      <c r="L202">
        <f>2*(((0.578*K202)-4.4108)/10)</f>
        <v>0.85183999999999993</v>
      </c>
    </row>
    <row r="203" spans="1:15" x14ac:dyDescent="0.2">
      <c r="C203" t="s">
        <v>0</v>
      </c>
      <c r="K203">
        <v>20</v>
      </c>
      <c r="L203">
        <f>2*(((0.578*K203)-4.4108)/10)</f>
        <v>1.4298399999999998</v>
      </c>
    </row>
    <row r="204" spans="1:15" x14ac:dyDescent="0.2">
      <c r="C204" t="s">
        <v>1</v>
      </c>
      <c r="K204">
        <v>25</v>
      </c>
      <c r="L204">
        <f>2*(((0.578*K204)-4.4108)/10)</f>
        <v>2.0078399999999998</v>
      </c>
    </row>
    <row r="205" spans="1:15" x14ac:dyDescent="0.2">
      <c r="B205" s="2" t="s">
        <v>31</v>
      </c>
      <c r="K205">
        <v>30</v>
      </c>
      <c r="L205">
        <f>2*(((0.578*K205)-4.4108)/10)</f>
        <v>2.5858400000000001</v>
      </c>
    </row>
    <row r="206" spans="1:15" x14ac:dyDescent="0.2">
      <c r="B206" s="2" t="s">
        <v>32</v>
      </c>
      <c r="C206" t="s">
        <v>3</v>
      </c>
      <c r="H206" t="s">
        <v>4</v>
      </c>
      <c r="K206">
        <v>35</v>
      </c>
      <c r="L206">
        <f>2*(((0.578*K206)-4.4108)/10)</f>
        <v>3.1638399999999995</v>
      </c>
    </row>
    <row r="207" spans="1:15" x14ac:dyDescent="0.2">
      <c r="A207" t="s">
        <v>5</v>
      </c>
      <c r="B207" t="s">
        <v>6</v>
      </c>
      <c r="C207" t="s">
        <v>7</v>
      </c>
      <c r="D207" t="s">
        <v>8</v>
      </c>
      <c r="E207" t="s">
        <v>9</v>
      </c>
      <c r="F207" t="s">
        <v>10</v>
      </c>
      <c r="G207" t="s">
        <v>11</v>
      </c>
      <c r="H207" t="s">
        <v>12</v>
      </c>
    </row>
    <row r="208" spans="1:15" x14ac:dyDescent="0.2">
      <c r="A208" t="s">
        <v>13</v>
      </c>
      <c r="B208">
        <f>B14-(2*((0.0602*B14)-0.7068))</f>
        <v>14.6076</v>
      </c>
      <c r="C208">
        <f>EXP(2.902625+(2.4818*LN(B208)))+EXP(4.841987+(2.3323*LN(B208)))</f>
        <v>80069.62459491365</v>
      </c>
      <c r="D208">
        <f>EXP(2.2117+(2.6929*LN(B208)))</f>
        <v>12491.757346658062</v>
      </c>
      <c r="E208">
        <f>EXP(4.0616+(1.7009*LN(B208)))+EXP(3.2137+(2.1382*LN(B208)))+EXP(3.3788+(1.7503*LN(B208)))</f>
        <v>16448.147895708102</v>
      </c>
      <c r="F208">
        <f>C208+D208+E208</f>
        <v>109009.52983727981</v>
      </c>
      <c r="G208">
        <f>G14</f>
        <v>8</v>
      </c>
      <c r="H208">
        <f>(F208*G208)/1000000</f>
        <v>0.87207623869823847</v>
      </c>
    </row>
    <row r="209" spans="1:8" x14ac:dyDescent="0.2">
      <c r="A209" t="s">
        <v>14</v>
      </c>
      <c r="B209">
        <f>B15-(2*((0.0602*B15)-0.7068))</f>
        <v>23.403600000000001</v>
      </c>
      <c r="C209">
        <f>EXP(2.902625+(2.4818*LN(B209)))+EXP(4.841987+(2.3323*LN(B209)))</f>
        <v>243482.13677450031</v>
      </c>
      <c r="D209">
        <f>EXP(2.2117+(2.6929*LN(B209)))</f>
        <v>44449.860166003236</v>
      </c>
      <c r="E209">
        <f>EXP(4.0616+(1.7009*LN(B209)))+EXP(3.2137+(2.1382*LN(B209)))+EXP(3.3788+(1.7503*LN(B209)))</f>
        <v>40760.226112114011</v>
      </c>
      <c r="F209">
        <f>C209+D209+E209</f>
        <v>328692.22305261757</v>
      </c>
      <c r="G209">
        <f>G15</f>
        <v>12</v>
      </c>
      <c r="H209">
        <f>(F209*G209)/1000000</f>
        <v>3.9443066766314105</v>
      </c>
    </row>
    <row r="210" spans="1:8" x14ac:dyDescent="0.2">
      <c r="A210" t="s">
        <v>15</v>
      </c>
      <c r="B210">
        <f>B16-(2*((0.0602*B16)-0.7068))</f>
        <v>32.199600000000004</v>
      </c>
      <c r="C210">
        <f>EXP(2.902625+(2.4818*LN(B210)))+EXP(4.841987+(2.3323*LN(B210)))</f>
        <v>517134.74161009619</v>
      </c>
      <c r="D210">
        <f>EXP(2.2117+(2.6929*LN(B210)))</f>
        <v>104958.99275758512</v>
      </c>
      <c r="E210">
        <f>EXP(4.0616+(1.7009*LN(B210)))+EXP(3.2137+(2.1382*LN(B210)))+EXP(3.3788+(1.7503*LN(B210)))</f>
        <v>75759.679233423114</v>
      </c>
      <c r="F210">
        <f>C210+D210+E210</f>
        <v>697853.4136011044</v>
      </c>
      <c r="G210">
        <f>G16</f>
        <v>20</v>
      </c>
      <c r="H210">
        <f>(F210*G210)/1000000</f>
        <v>13.957068272022088</v>
      </c>
    </row>
    <row r="211" spans="1:8" x14ac:dyDescent="0.2">
      <c r="A211" t="s">
        <v>16</v>
      </c>
      <c r="B211">
        <f>B17-(2*((0.0602*B17)-0.7068))</f>
        <v>40.995600000000003</v>
      </c>
      <c r="C211">
        <f>EXP(2.902625+(2.4818*LN(B211)))+EXP(4.841987+(2.3323*LN(B211)))</f>
        <v>914802.79175955243</v>
      </c>
      <c r="D211">
        <f>EXP(2.2117+(2.6929*LN(B211)))</f>
        <v>201126.47314121207</v>
      </c>
      <c r="E211">
        <f>EXP(4.0616+(1.7009*LN(B211)))+EXP(3.2137+(2.1382*LN(B211)))+EXP(3.3788+(1.7503*LN(B211)))</f>
        <v>121476.00348257142</v>
      </c>
      <c r="F211">
        <f>C211+D211+E211</f>
        <v>1237405.2683833358</v>
      </c>
      <c r="G211">
        <f>G17</f>
        <v>20</v>
      </c>
      <c r="H211">
        <f>(F211*G211)/1000000</f>
        <v>24.748105367666714</v>
      </c>
    </row>
    <row r="212" spans="1:8" x14ac:dyDescent="0.2">
      <c r="C212" t="s">
        <v>78</v>
      </c>
      <c r="H212">
        <f>SUM(H208:H211)</f>
        <v>43.521556555018449</v>
      </c>
    </row>
    <row r="213" spans="1:8" x14ac:dyDescent="0.2">
      <c r="C213" t="s">
        <v>79</v>
      </c>
      <c r="H213">
        <f>H212/0.4</f>
        <v>108.80389138754612</v>
      </c>
    </row>
    <row r="216" spans="1:8" x14ac:dyDescent="0.2">
      <c r="B216" t="s">
        <v>3</v>
      </c>
      <c r="E216" t="s">
        <v>4</v>
      </c>
      <c r="G216" t="s">
        <v>99</v>
      </c>
    </row>
    <row r="217" spans="1:8" x14ac:dyDescent="0.2">
      <c r="A217" t="s">
        <v>17</v>
      </c>
      <c r="B217" t="s">
        <v>7</v>
      </c>
      <c r="C217" t="s">
        <v>8</v>
      </c>
      <c r="D217" t="s">
        <v>9</v>
      </c>
      <c r="E217" t="s">
        <v>12</v>
      </c>
      <c r="G217" t="s">
        <v>100</v>
      </c>
    </row>
    <row r="218" spans="1:8" x14ac:dyDescent="0.2">
      <c r="A218">
        <f>A25-(2*((0.0602*A25)-0.7068))</f>
        <v>58.059840000000008</v>
      </c>
      <c r="B218">
        <f>EXP(2.902625+(2.4818*LN(A218)))+EXP(4.841987+(2.3323*LN(A218)))</f>
        <v>2081851.6371363865</v>
      </c>
      <c r="C218">
        <f>EXP(2.2117+(2.6929*LN(A218)))</f>
        <v>513417.11363344273</v>
      </c>
      <c r="D218">
        <f>EXP(4.0616+(1.7009*LN(A218)))+EXP(3.2137+(2.1382*LN(A218)))+EXP(3.3788+(1.7503*LN(A218)))</f>
        <v>240922.82200408788</v>
      </c>
      <c r="E218">
        <f>(B218+C218+D218)/1000000</f>
        <v>2.8361915727739171</v>
      </c>
      <c r="G218">
        <f t="shared" ref="G218" si="59">(2*((0.0602*A25)-0.7068))</f>
        <v>6.3401600000000009</v>
      </c>
    </row>
    <row r="219" spans="1:8" x14ac:dyDescent="0.2">
      <c r="A219">
        <f t="shared" ref="A219:A282" si="60">A26-(2*((0.0602*A26)-0.7068))</f>
        <v>57.092279999999995</v>
      </c>
      <c r="B219">
        <f t="shared" ref="B219:B282" si="61">EXP(2.902625+(2.4818*LN(A219)))+EXP(4.841987+(2.3323*LN(A219)))</f>
        <v>2000783.0864005201</v>
      </c>
      <c r="C219">
        <f t="shared" ref="C219:C282" si="62">EXP(2.2117+(2.6929*LN(A219)))</f>
        <v>490700.33132741373</v>
      </c>
      <c r="D219">
        <f t="shared" ref="D219:D282" si="63">EXP(4.0616+(1.7009*LN(A219)))+EXP(3.2137+(2.1382*LN(A219)))+EXP(3.3788+(1.7503*LN(A219)))</f>
        <v>233059.06809342155</v>
      </c>
      <c r="E219">
        <f t="shared" ref="E219:E282" si="64">(B219+C219+D219)/1000000</f>
        <v>2.7245424858213552</v>
      </c>
      <c r="G219">
        <f t="shared" ref="G219:G282" si="65">(2*((0.0602*A26)-0.7068))</f>
        <v>6.2077199999999992</v>
      </c>
    </row>
    <row r="220" spans="1:8" x14ac:dyDescent="0.2">
      <c r="A220">
        <f t="shared" si="60"/>
        <v>55.24512</v>
      </c>
      <c r="B220">
        <f t="shared" si="61"/>
        <v>1851154.0571480754</v>
      </c>
      <c r="C220">
        <f t="shared" si="62"/>
        <v>449109.67001384421</v>
      </c>
      <c r="D220">
        <f t="shared" si="63"/>
        <v>218411.72237257575</v>
      </c>
      <c r="E220">
        <f t="shared" si="64"/>
        <v>2.5186754495344954</v>
      </c>
      <c r="G220">
        <f t="shared" si="65"/>
        <v>5.9548800000000002</v>
      </c>
    </row>
    <row r="221" spans="1:8" x14ac:dyDescent="0.2">
      <c r="A221">
        <f t="shared" si="60"/>
        <v>55.157160000000005</v>
      </c>
      <c r="B221">
        <f t="shared" si="61"/>
        <v>1844196.021556909</v>
      </c>
      <c r="C221">
        <f t="shared" si="62"/>
        <v>447186.6736860745</v>
      </c>
      <c r="D221">
        <f t="shared" si="63"/>
        <v>217726.18099740375</v>
      </c>
      <c r="E221">
        <f t="shared" si="64"/>
        <v>2.5091088762403873</v>
      </c>
      <c r="G221">
        <f t="shared" si="65"/>
        <v>5.9428400000000003</v>
      </c>
    </row>
    <row r="222" spans="1:8" x14ac:dyDescent="0.2">
      <c r="A222">
        <f t="shared" si="60"/>
        <v>58.587600000000002</v>
      </c>
      <c r="B222">
        <f t="shared" si="61"/>
        <v>2126856.3522536736</v>
      </c>
      <c r="C222">
        <f t="shared" si="62"/>
        <v>526081.58037398988</v>
      </c>
      <c r="D222">
        <f t="shared" si="63"/>
        <v>245267.62401273262</v>
      </c>
      <c r="E222">
        <f t="shared" si="64"/>
        <v>2.8982055566403959</v>
      </c>
      <c r="G222">
        <f t="shared" si="65"/>
        <v>6.4123999999999999</v>
      </c>
    </row>
    <row r="223" spans="1:8" x14ac:dyDescent="0.2">
      <c r="A223">
        <f t="shared" si="60"/>
        <v>48.296279999999996</v>
      </c>
      <c r="B223">
        <f t="shared" si="61"/>
        <v>1347364.2146173094</v>
      </c>
      <c r="C223">
        <f t="shared" si="62"/>
        <v>312708.91044646269</v>
      </c>
      <c r="D223">
        <f t="shared" si="63"/>
        <v>167595.33745695412</v>
      </c>
      <c r="E223">
        <f t="shared" si="64"/>
        <v>1.8276684625207262</v>
      </c>
      <c r="G223">
        <f t="shared" si="65"/>
        <v>5.0037199999999995</v>
      </c>
    </row>
    <row r="224" spans="1:8" x14ac:dyDescent="0.2">
      <c r="A224">
        <f t="shared" si="60"/>
        <v>58.147800000000004</v>
      </c>
      <c r="B224">
        <f t="shared" si="61"/>
        <v>2089313.8318085785</v>
      </c>
      <c r="C224">
        <f t="shared" si="62"/>
        <v>515514.39507458889</v>
      </c>
      <c r="D224">
        <f t="shared" si="63"/>
        <v>241644.23539175518</v>
      </c>
      <c r="E224">
        <f t="shared" si="64"/>
        <v>2.8464724622749227</v>
      </c>
      <c r="G224">
        <f t="shared" si="65"/>
        <v>6.3521999999999998</v>
      </c>
    </row>
    <row r="225" spans="1:7" x14ac:dyDescent="0.2">
      <c r="A225">
        <f t="shared" si="60"/>
        <v>60.346800000000002</v>
      </c>
      <c r="B225">
        <f t="shared" si="61"/>
        <v>2280904.0257758126</v>
      </c>
      <c r="C225">
        <f t="shared" si="62"/>
        <v>569708.79508781724</v>
      </c>
      <c r="D225">
        <f t="shared" si="63"/>
        <v>260033.33416589891</v>
      </c>
      <c r="E225">
        <f t="shared" si="64"/>
        <v>3.1106461550295288</v>
      </c>
      <c r="G225">
        <f t="shared" si="65"/>
        <v>6.6531999999999991</v>
      </c>
    </row>
    <row r="226" spans="1:7" x14ac:dyDescent="0.2">
      <c r="A226">
        <f t="shared" si="60"/>
        <v>48.120360000000005</v>
      </c>
      <c r="B226">
        <f t="shared" si="61"/>
        <v>1335796.6732820189</v>
      </c>
      <c r="C226">
        <f t="shared" si="62"/>
        <v>309651.01902982418</v>
      </c>
      <c r="D226">
        <f t="shared" si="63"/>
        <v>166396.56502246807</v>
      </c>
      <c r="E226">
        <f t="shared" si="64"/>
        <v>1.811844257334311</v>
      </c>
      <c r="G226">
        <f t="shared" si="65"/>
        <v>4.9796399999999998</v>
      </c>
    </row>
    <row r="227" spans="1:7" x14ac:dyDescent="0.2">
      <c r="A227">
        <f t="shared" si="60"/>
        <v>59.643120000000003</v>
      </c>
      <c r="B227">
        <f t="shared" si="61"/>
        <v>2218538.1492486261</v>
      </c>
      <c r="C227">
        <f t="shared" si="62"/>
        <v>551995.55738649017</v>
      </c>
      <c r="D227">
        <f t="shared" si="63"/>
        <v>254074.78020213079</v>
      </c>
      <c r="E227">
        <f t="shared" si="64"/>
        <v>3.0246084868372467</v>
      </c>
      <c r="G227">
        <f t="shared" si="65"/>
        <v>6.5568800000000005</v>
      </c>
    </row>
    <row r="228" spans="1:7" x14ac:dyDescent="0.2">
      <c r="A228">
        <f t="shared" si="60"/>
        <v>45.745440000000002</v>
      </c>
      <c r="B228">
        <f t="shared" si="61"/>
        <v>1185236.2174590912</v>
      </c>
      <c r="C228">
        <f t="shared" si="62"/>
        <v>270196.50119190034</v>
      </c>
      <c r="D228">
        <f t="shared" si="63"/>
        <v>150636.28304928893</v>
      </c>
      <c r="E228">
        <f t="shared" si="64"/>
        <v>1.6060690017002806</v>
      </c>
      <c r="G228">
        <f t="shared" si="65"/>
        <v>4.65456</v>
      </c>
    </row>
    <row r="229" spans="1:7" x14ac:dyDescent="0.2">
      <c r="A229">
        <f t="shared" si="60"/>
        <v>40.116</v>
      </c>
      <c r="B229">
        <f t="shared" si="61"/>
        <v>869113.18347791862</v>
      </c>
      <c r="C229">
        <f t="shared" si="62"/>
        <v>189715.63842381421</v>
      </c>
      <c r="D229">
        <f t="shared" si="63"/>
        <v>116420.75327856255</v>
      </c>
      <c r="E229">
        <f t="shared" si="64"/>
        <v>1.1752495751802954</v>
      </c>
      <c r="G229">
        <f t="shared" si="65"/>
        <v>3.8840000000000003</v>
      </c>
    </row>
    <row r="230" spans="1:7" x14ac:dyDescent="0.2">
      <c r="A230">
        <f t="shared" si="60"/>
        <v>54.453479999999999</v>
      </c>
      <c r="B230">
        <f t="shared" si="61"/>
        <v>1789075.6121418402</v>
      </c>
      <c r="C230">
        <f t="shared" si="62"/>
        <v>431988.86343242438</v>
      </c>
      <c r="D230">
        <f t="shared" si="63"/>
        <v>212280.94201386266</v>
      </c>
      <c r="E230">
        <f t="shared" si="64"/>
        <v>2.4333454175881268</v>
      </c>
      <c r="G230">
        <f t="shared" si="65"/>
        <v>5.8465199999999999</v>
      </c>
    </row>
    <row r="231" spans="1:7" x14ac:dyDescent="0.2">
      <c r="A231">
        <f t="shared" si="60"/>
        <v>54.629400000000004</v>
      </c>
      <c r="B231">
        <f t="shared" si="61"/>
        <v>1802765.1931960392</v>
      </c>
      <c r="C231">
        <f t="shared" si="62"/>
        <v>435757.3695986552</v>
      </c>
      <c r="D231">
        <f t="shared" si="63"/>
        <v>213635.737250151</v>
      </c>
      <c r="E231">
        <f t="shared" si="64"/>
        <v>2.4521583000448453</v>
      </c>
      <c r="G231">
        <f t="shared" si="65"/>
        <v>5.8705999999999996</v>
      </c>
    </row>
    <row r="232" spans="1:7" x14ac:dyDescent="0.2">
      <c r="A232">
        <f t="shared" si="60"/>
        <v>47.152799999999999</v>
      </c>
      <c r="B232">
        <f t="shared" si="61"/>
        <v>1273201.8963939492</v>
      </c>
      <c r="C232">
        <f t="shared" si="62"/>
        <v>293168.57563341589</v>
      </c>
      <c r="D232">
        <f t="shared" si="63"/>
        <v>159880.61836247443</v>
      </c>
      <c r="E232">
        <f t="shared" si="64"/>
        <v>1.7262510903898396</v>
      </c>
      <c r="G232">
        <f t="shared" si="65"/>
        <v>4.8472</v>
      </c>
    </row>
    <row r="233" spans="1:7" x14ac:dyDescent="0.2">
      <c r="A233">
        <f t="shared" si="60"/>
        <v>45.833399999999997</v>
      </c>
      <c r="B233">
        <f t="shared" si="61"/>
        <v>1190627.7232257458</v>
      </c>
      <c r="C233">
        <f t="shared" si="62"/>
        <v>271597.84255342773</v>
      </c>
      <c r="D233">
        <f t="shared" si="63"/>
        <v>151205.95343217111</v>
      </c>
      <c r="E233">
        <f t="shared" si="64"/>
        <v>1.6134315192113446</v>
      </c>
      <c r="G233">
        <f t="shared" si="65"/>
        <v>4.6665999999999999</v>
      </c>
    </row>
    <row r="234" spans="1:7" x14ac:dyDescent="0.2">
      <c r="A234">
        <f t="shared" si="60"/>
        <v>55.333079999999995</v>
      </c>
      <c r="B234">
        <f t="shared" si="61"/>
        <v>1858127.229991297</v>
      </c>
      <c r="C234">
        <f t="shared" si="62"/>
        <v>451037.85657057719</v>
      </c>
      <c r="D234">
        <f t="shared" si="63"/>
        <v>219098.34983396649</v>
      </c>
      <c r="E234">
        <f t="shared" si="64"/>
        <v>2.5282634363958407</v>
      </c>
      <c r="G234">
        <f t="shared" si="65"/>
        <v>5.9669199999999991</v>
      </c>
    </row>
    <row r="235" spans="1:7" x14ac:dyDescent="0.2">
      <c r="A235">
        <f t="shared" si="60"/>
        <v>57.444120000000005</v>
      </c>
      <c r="B235">
        <f t="shared" si="61"/>
        <v>2030047.4531381195</v>
      </c>
      <c r="C235">
        <f t="shared" si="62"/>
        <v>498886.24509110756</v>
      </c>
      <c r="D235">
        <f t="shared" si="63"/>
        <v>235903.38827848819</v>
      </c>
      <c r="E235">
        <f t="shared" si="64"/>
        <v>2.7648370865077152</v>
      </c>
      <c r="G235">
        <f t="shared" si="65"/>
        <v>6.2558800000000003</v>
      </c>
    </row>
    <row r="236" spans="1:7" x14ac:dyDescent="0.2">
      <c r="A236">
        <f t="shared" si="60"/>
        <v>47.240760000000002</v>
      </c>
      <c r="B236">
        <f t="shared" si="61"/>
        <v>1278820.7275895209</v>
      </c>
      <c r="C236">
        <f t="shared" si="62"/>
        <v>294643.60571507737</v>
      </c>
      <c r="D236">
        <f t="shared" si="63"/>
        <v>160467.57260113303</v>
      </c>
      <c r="E236">
        <f t="shared" si="64"/>
        <v>1.7339319059057312</v>
      </c>
      <c r="G236">
        <f t="shared" si="65"/>
        <v>4.8592399999999998</v>
      </c>
    </row>
    <row r="237" spans="1:7" x14ac:dyDescent="0.2">
      <c r="A237">
        <f t="shared" si="60"/>
        <v>54.365520000000004</v>
      </c>
      <c r="B237">
        <f t="shared" si="61"/>
        <v>1782253.4117940632</v>
      </c>
      <c r="C237">
        <f t="shared" si="62"/>
        <v>430112.3210961016</v>
      </c>
      <c r="D237">
        <f t="shared" si="63"/>
        <v>211605.17275739281</v>
      </c>
      <c r="E237">
        <f t="shared" si="64"/>
        <v>2.4239709056475576</v>
      </c>
      <c r="G237">
        <f t="shared" si="65"/>
        <v>5.8344800000000001</v>
      </c>
    </row>
    <row r="238" spans="1:7" x14ac:dyDescent="0.2">
      <c r="A238">
        <f t="shared" si="60"/>
        <v>57.620039999999996</v>
      </c>
      <c r="B238">
        <f t="shared" si="61"/>
        <v>2044771.7385130927</v>
      </c>
      <c r="C238">
        <f t="shared" si="62"/>
        <v>503011.1744348529</v>
      </c>
      <c r="D238">
        <f t="shared" si="63"/>
        <v>237332.07350616553</v>
      </c>
      <c r="E238">
        <f t="shared" si="64"/>
        <v>2.7851149864541114</v>
      </c>
      <c r="G238">
        <f t="shared" si="65"/>
        <v>6.27996</v>
      </c>
    </row>
    <row r="239" spans="1:7" x14ac:dyDescent="0.2">
      <c r="A239">
        <f t="shared" si="60"/>
        <v>57.092279999999995</v>
      </c>
      <c r="B239">
        <f t="shared" si="61"/>
        <v>2000783.0864005201</v>
      </c>
      <c r="C239">
        <f t="shared" si="62"/>
        <v>490700.33132741373</v>
      </c>
      <c r="D239">
        <f t="shared" si="63"/>
        <v>233059.06809342155</v>
      </c>
      <c r="E239">
        <f t="shared" si="64"/>
        <v>2.7245424858213552</v>
      </c>
      <c r="G239">
        <f t="shared" si="65"/>
        <v>6.2077199999999992</v>
      </c>
    </row>
    <row r="240" spans="1:7" x14ac:dyDescent="0.2">
      <c r="A240">
        <f t="shared" si="60"/>
        <v>53.046120000000002</v>
      </c>
      <c r="B240">
        <f t="shared" si="61"/>
        <v>1681721.1587143296</v>
      </c>
      <c r="C240">
        <f t="shared" si="62"/>
        <v>402576.89703193109</v>
      </c>
      <c r="D240">
        <f t="shared" si="63"/>
        <v>201598.86033307912</v>
      </c>
      <c r="E240">
        <f t="shared" si="64"/>
        <v>2.2858969160793396</v>
      </c>
      <c r="G240">
        <f t="shared" si="65"/>
        <v>5.65388</v>
      </c>
    </row>
    <row r="241" spans="1:7" x14ac:dyDescent="0.2">
      <c r="A241">
        <f t="shared" si="60"/>
        <v>47.240760000000002</v>
      </c>
      <c r="B241">
        <f t="shared" si="61"/>
        <v>1278820.7275895209</v>
      </c>
      <c r="C241">
        <f t="shared" si="62"/>
        <v>294643.60571507737</v>
      </c>
      <c r="D241">
        <f t="shared" si="63"/>
        <v>160467.57260113303</v>
      </c>
      <c r="E241">
        <f t="shared" si="64"/>
        <v>1.7339319059057312</v>
      </c>
      <c r="G241">
        <f t="shared" si="65"/>
        <v>4.8592399999999998</v>
      </c>
    </row>
    <row r="242" spans="1:7" x14ac:dyDescent="0.2">
      <c r="A242">
        <f t="shared" si="60"/>
        <v>52.518360000000001</v>
      </c>
      <c r="B242">
        <f t="shared" si="61"/>
        <v>1642449.4803967457</v>
      </c>
      <c r="C242">
        <f t="shared" si="62"/>
        <v>391881.73051383562</v>
      </c>
      <c r="D242">
        <f t="shared" si="63"/>
        <v>197664.67696338674</v>
      </c>
      <c r="E242">
        <f t="shared" si="64"/>
        <v>2.2319958878739681</v>
      </c>
      <c r="G242">
        <f t="shared" si="65"/>
        <v>5.5816400000000002</v>
      </c>
    </row>
    <row r="243" spans="1:7" x14ac:dyDescent="0.2">
      <c r="A243">
        <f t="shared" si="60"/>
        <v>50.759160000000001</v>
      </c>
      <c r="B243">
        <f t="shared" si="61"/>
        <v>1515395.8609552388</v>
      </c>
      <c r="C243">
        <f t="shared" si="62"/>
        <v>357527.04928685119</v>
      </c>
      <c r="D243">
        <f t="shared" si="63"/>
        <v>184832.56748902184</v>
      </c>
      <c r="E243">
        <f t="shared" si="64"/>
        <v>2.0577554777311118</v>
      </c>
      <c r="G243">
        <f t="shared" si="65"/>
        <v>5.34084</v>
      </c>
    </row>
    <row r="244" spans="1:7" x14ac:dyDescent="0.2">
      <c r="A244">
        <f t="shared" si="60"/>
        <v>47.504639999999995</v>
      </c>
      <c r="B244">
        <f t="shared" si="61"/>
        <v>1295763.0085879671</v>
      </c>
      <c r="C244">
        <f t="shared" si="62"/>
        <v>299096.66062888817</v>
      </c>
      <c r="D244">
        <f t="shared" si="63"/>
        <v>162234.91995934481</v>
      </c>
      <c r="E244">
        <f t="shared" si="64"/>
        <v>1.7570945891762004</v>
      </c>
      <c r="G244">
        <f t="shared" si="65"/>
        <v>4.8953600000000002</v>
      </c>
    </row>
    <row r="245" spans="1:7" x14ac:dyDescent="0.2">
      <c r="A245">
        <f t="shared" si="60"/>
        <v>57.707999999999998</v>
      </c>
      <c r="B245">
        <f t="shared" si="61"/>
        <v>2052156.9369672304</v>
      </c>
      <c r="C245">
        <f t="shared" si="62"/>
        <v>505081.65202195628</v>
      </c>
      <c r="D245">
        <f t="shared" si="63"/>
        <v>238048.04761023648</v>
      </c>
      <c r="E245">
        <f t="shared" si="64"/>
        <v>2.7952866365994229</v>
      </c>
      <c r="G245">
        <f t="shared" si="65"/>
        <v>6.2919999999999998</v>
      </c>
    </row>
    <row r="246" spans="1:7" x14ac:dyDescent="0.2">
      <c r="A246">
        <f t="shared" si="60"/>
        <v>65.008679999999998</v>
      </c>
      <c r="B246">
        <f t="shared" si="61"/>
        <v>2719556.401913139</v>
      </c>
      <c r="C246">
        <f t="shared" si="62"/>
        <v>696112.84571112494</v>
      </c>
      <c r="D246">
        <f t="shared" si="63"/>
        <v>301271.36167582043</v>
      </c>
      <c r="E246">
        <f t="shared" si="64"/>
        <v>3.7169406093000843</v>
      </c>
      <c r="G246">
        <f t="shared" si="65"/>
        <v>7.2913199999999998</v>
      </c>
    </row>
    <row r="247" spans="1:7" x14ac:dyDescent="0.2">
      <c r="A247">
        <f t="shared" si="60"/>
        <v>51.638760000000005</v>
      </c>
      <c r="B247">
        <f t="shared" si="61"/>
        <v>1578184.3602756169</v>
      </c>
      <c r="C247">
        <f t="shared" si="62"/>
        <v>374456.73907287413</v>
      </c>
      <c r="D247">
        <f t="shared" si="63"/>
        <v>191194.438889757</v>
      </c>
      <c r="E247">
        <f t="shared" si="64"/>
        <v>2.1438355382382479</v>
      </c>
      <c r="G247">
        <f t="shared" si="65"/>
        <v>5.4612400000000001</v>
      </c>
    </row>
    <row r="248" spans="1:7" x14ac:dyDescent="0.2">
      <c r="A248">
        <f t="shared" si="60"/>
        <v>56.212679999999999</v>
      </c>
      <c r="B248">
        <f t="shared" si="61"/>
        <v>1928693.4515455826</v>
      </c>
      <c r="C248">
        <f t="shared" si="62"/>
        <v>470606.44275623496</v>
      </c>
      <c r="D248">
        <f t="shared" si="63"/>
        <v>226024.37218020533</v>
      </c>
      <c r="E248">
        <f t="shared" si="64"/>
        <v>2.6253242664820231</v>
      </c>
      <c r="G248">
        <f t="shared" si="65"/>
        <v>6.0873199999999992</v>
      </c>
    </row>
    <row r="249" spans="1:7" x14ac:dyDescent="0.2">
      <c r="A249">
        <f t="shared" si="60"/>
        <v>69.142799999999994</v>
      </c>
      <c r="B249">
        <f t="shared" si="61"/>
        <v>3146277.1029407517</v>
      </c>
      <c r="C249">
        <f t="shared" si="62"/>
        <v>821833.2374992274</v>
      </c>
      <c r="D249">
        <f t="shared" si="63"/>
        <v>340408.27955322951</v>
      </c>
      <c r="E249">
        <f t="shared" si="64"/>
        <v>4.3085186199932091</v>
      </c>
      <c r="G249">
        <f t="shared" si="65"/>
        <v>7.8571999999999997</v>
      </c>
    </row>
    <row r="250" spans="1:7" x14ac:dyDescent="0.2">
      <c r="A250">
        <f t="shared" si="60"/>
        <v>50.495279999999994</v>
      </c>
      <c r="B250">
        <f t="shared" si="61"/>
        <v>1496845.8658439242</v>
      </c>
      <c r="C250">
        <f t="shared" si="62"/>
        <v>352543.85071085533</v>
      </c>
      <c r="D250">
        <f t="shared" si="63"/>
        <v>182945.12876497747</v>
      </c>
      <c r="E250">
        <f t="shared" si="64"/>
        <v>2.0323348453197569</v>
      </c>
      <c r="G250">
        <f t="shared" si="65"/>
        <v>5.3047199999999997</v>
      </c>
    </row>
    <row r="251" spans="1:7" x14ac:dyDescent="0.2">
      <c r="A251">
        <f t="shared" si="60"/>
        <v>47.328720000000004</v>
      </c>
      <c r="B251">
        <f t="shared" si="61"/>
        <v>1284453.8501812285</v>
      </c>
      <c r="C251">
        <f t="shared" si="62"/>
        <v>296123.29257131182</v>
      </c>
      <c r="D251">
        <f t="shared" si="63"/>
        <v>161055.60757466644</v>
      </c>
      <c r="E251">
        <f t="shared" si="64"/>
        <v>1.7416327503272067</v>
      </c>
      <c r="G251">
        <f t="shared" si="65"/>
        <v>4.8712800000000005</v>
      </c>
    </row>
    <row r="252" spans="1:7" x14ac:dyDescent="0.2">
      <c r="A252">
        <f t="shared" si="60"/>
        <v>56.476559999999999</v>
      </c>
      <c r="B252">
        <f t="shared" si="61"/>
        <v>1950159.9850181493</v>
      </c>
      <c r="C252">
        <f t="shared" si="62"/>
        <v>476579.19352333865</v>
      </c>
      <c r="D252">
        <f t="shared" si="63"/>
        <v>228123.36754376011</v>
      </c>
      <c r="E252">
        <f t="shared" si="64"/>
        <v>2.6548625460852482</v>
      </c>
      <c r="G252">
        <f t="shared" si="65"/>
        <v>6.1234400000000004</v>
      </c>
    </row>
    <row r="253" spans="1:7" x14ac:dyDescent="0.2">
      <c r="A253">
        <f t="shared" si="60"/>
        <v>50.055479999999996</v>
      </c>
      <c r="B253">
        <f t="shared" si="61"/>
        <v>1466221.9883951345</v>
      </c>
      <c r="C253">
        <f t="shared" si="62"/>
        <v>344335.97685365239</v>
      </c>
      <c r="D253">
        <f t="shared" si="63"/>
        <v>179821.05480175116</v>
      </c>
      <c r="E253">
        <f t="shared" si="64"/>
        <v>1.990379020050538</v>
      </c>
      <c r="G253">
        <f t="shared" si="65"/>
        <v>5.2445199999999996</v>
      </c>
    </row>
    <row r="254" spans="1:7" x14ac:dyDescent="0.2">
      <c r="A254">
        <f t="shared" si="60"/>
        <v>47.768520000000002</v>
      </c>
      <c r="B254">
        <f t="shared" si="61"/>
        <v>1312834.1753419894</v>
      </c>
      <c r="C254">
        <f t="shared" si="62"/>
        <v>303591.78856845479</v>
      </c>
      <c r="D254">
        <f t="shared" si="63"/>
        <v>164011.99550463681</v>
      </c>
      <c r="E254">
        <f t="shared" si="64"/>
        <v>1.780437959415081</v>
      </c>
      <c r="G254">
        <f t="shared" si="65"/>
        <v>4.9314800000000005</v>
      </c>
    </row>
    <row r="255" spans="1:7" x14ac:dyDescent="0.2">
      <c r="A255">
        <f t="shared" si="60"/>
        <v>58.939440000000005</v>
      </c>
      <c r="B255">
        <f t="shared" si="61"/>
        <v>2157168.7385893622</v>
      </c>
      <c r="C255">
        <f t="shared" si="62"/>
        <v>534632.60001458775</v>
      </c>
      <c r="D255">
        <f t="shared" si="63"/>
        <v>248185.924464421</v>
      </c>
      <c r="E255">
        <f t="shared" si="64"/>
        <v>2.939987263068371</v>
      </c>
      <c r="G255">
        <f t="shared" si="65"/>
        <v>6.4605600000000001</v>
      </c>
    </row>
    <row r="256" spans="1:7" x14ac:dyDescent="0.2">
      <c r="A256">
        <f t="shared" si="60"/>
        <v>78.466560000000001</v>
      </c>
      <c r="B256">
        <f t="shared" si="61"/>
        <v>4243182.8446012102</v>
      </c>
      <c r="C256">
        <f t="shared" si="62"/>
        <v>1155381.2120368944</v>
      </c>
      <c r="D256">
        <f t="shared" si="63"/>
        <v>437565.63131643122</v>
      </c>
      <c r="E256">
        <f t="shared" si="64"/>
        <v>5.8361296879545357</v>
      </c>
      <c r="G256">
        <f t="shared" si="65"/>
        <v>9.1334399999999984</v>
      </c>
    </row>
    <row r="257" spans="1:7" x14ac:dyDescent="0.2">
      <c r="A257">
        <f t="shared" si="60"/>
        <v>49.351799999999997</v>
      </c>
      <c r="B257">
        <f t="shared" si="61"/>
        <v>1417982.4057909087</v>
      </c>
      <c r="C257">
        <f t="shared" si="62"/>
        <v>331455.13140036771</v>
      </c>
      <c r="D257">
        <f t="shared" si="63"/>
        <v>174878.82899562648</v>
      </c>
      <c r="E257">
        <f t="shared" si="64"/>
        <v>1.9243163661869029</v>
      </c>
      <c r="G257">
        <f t="shared" si="65"/>
        <v>5.1482000000000001</v>
      </c>
    </row>
    <row r="258" spans="1:7" x14ac:dyDescent="0.2">
      <c r="A258">
        <f t="shared" si="60"/>
        <v>45.92136</v>
      </c>
      <c r="B258">
        <f t="shared" si="61"/>
        <v>1196033.3626413168</v>
      </c>
      <c r="C258">
        <f t="shared" si="62"/>
        <v>273003.74411726097</v>
      </c>
      <c r="D258">
        <f t="shared" si="63"/>
        <v>151776.70362122898</v>
      </c>
      <c r="E258">
        <f t="shared" si="64"/>
        <v>1.6208138103798067</v>
      </c>
      <c r="G258">
        <f t="shared" si="65"/>
        <v>4.6786399999999997</v>
      </c>
    </row>
    <row r="259" spans="1:7" x14ac:dyDescent="0.2">
      <c r="A259">
        <f t="shared" si="60"/>
        <v>46.800960000000003</v>
      </c>
      <c r="B259">
        <f t="shared" si="61"/>
        <v>1250869.2899453174</v>
      </c>
      <c r="C259">
        <f t="shared" si="62"/>
        <v>287314.90280798863</v>
      </c>
      <c r="D259">
        <f t="shared" si="63"/>
        <v>157543.60759252196</v>
      </c>
      <c r="E259">
        <f t="shared" si="64"/>
        <v>1.695727800345828</v>
      </c>
      <c r="G259">
        <f t="shared" si="65"/>
        <v>4.7990399999999998</v>
      </c>
    </row>
    <row r="260" spans="1:7" x14ac:dyDescent="0.2">
      <c r="A260">
        <f t="shared" si="60"/>
        <v>59.0274</v>
      </c>
      <c r="B260">
        <f t="shared" si="61"/>
        <v>2164785.5688041821</v>
      </c>
      <c r="C260">
        <f t="shared" si="62"/>
        <v>536783.91168329108</v>
      </c>
      <c r="D260">
        <f t="shared" si="63"/>
        <v>248918.22083979726</v>
      </c>
      <c r="E260">
        <f t="shared" si="64"/>
        <v>2.9504877013272703</v>
      </c>
      <c r="G260">
        <f t="shared" si="65"/>
        <v>6.4725999999999999</v>
      </c>
    </row>
    <row r="261" spans="1:7" x14ac:dyDescent="0.2">
      <c r="A261">
        <f t="shared" si="60"/>
        <v>61.930079999999997</v>
      </c>
      <c r="B261">
        <f t="shared" si="61"/>
        <v>2424892.8534474787</v>
      </c>
      <c r="C261">
        <f t="shared" si="62"/>
        <v>610859.08138600283</v>
      </c>
      <c r="D261">
        <f t="shared" si="63"/>
        <v>273695.07062899543</v>
      </c>
      <c r="E261">
        <f t="shared" si="64"/>
        <v>3.3094470054624772</v>
      </c>
      <c r="G261">
        <f t="shared" si="65"/>
        <v>6.8699199999999996</v>
      </c>
    </row>
    <row r="262" spans="1:7" x14ac:dyDescent="0.2">
      <c r="A262">
        <f t="shared" si="60"/>
        <v>46.097279999999998</v>
      </c>
      <c r="B262">
        <f t="shared" si="61"/>
        <v>1206887.0821945085</v>
      </c>
      <c r="C262">
        <f t="shared" si="62"/>
        <v>275829.25209706469</v>
      </c>
      <c r="D262">
        <f t="shared" si="63"/>
        <v>152921.44364931714</v>
      </c>
      <c r="E262">
        <f t="shared" si="64"/>
        <v>1.6356377779408904</v>
      </c>
      <c r="G262">
        <f t="shared" si="65"/>
        <v>4.7027199999999993</v>
      </c>
    </row>
    <row r="263" spans="1:7" x14ac:dyDescent="0.2">
      <c r="A263">
        <f t="shared" si="60"/>
        <v>46.273200000000003</v>
      </c>
      <c r="B263">
        <f t="shared" si="61"/>
        <v>1217797.4555510269</v>
      </c>
      <c r="C263">
        <f t="shared" si="62"/>
        <v>278673.07358615712</v>
      </c>
      <c r="D263">
        <f t="shared" si="63"/>
        <v>154070.5035967108</v>
      </c>
      <c r="E263">
        <f t="shared" si="64"/>
        <v>1.6505410327338947</v>
      </c>
      <c r="G263">
        <f t="shared" si="65"/>
        <v>4.7267999999999999</v>
      </c>
    </row>
    <row r="264" spans="1:7" x14ac:dyDescent="0.2">
      <c r="A264">
        <f t="shared" si="60"/>
        <v>51.550800000000002</v>
      </c>
      <c r="B264">
        <f t="shared" si="61"/>
        <v>1571839.2149302145</v>
      </c>
      <c r="C264">
        <f t="shared" si="62"/>
        <v>372741.57799046626</v>
      </c>
      <c r="D264">
        <f t="shared" si="63"/>
        <v>190553.37622158855</v>
      </c>
      <c r="E264">
        <f t="shared" si="64"/>
        <v>2.1351341691422689</v>
      </c>
      <c r="G264">
        <f t="shared" si="65"/>
        <v>5.4492000000000003</v>
      </c>
    </row>
    <row r="265" spans="1:7" x14ac:dyDescent="0.2">
      <c r="A265">
        <f t="shared" si="60"/>
        <v>56.828400000000002</v>
      </c>
      <c r="B265">
        <f t="shared" si="61"/>
        <v>1978995.7168223751</v>
      </c>
      <c r="C265">
        <f t="shared" si="62"/>
        <v>484616.66940514551</v>
      </c>
      <c r="D265">
        <f t="shared" si="63"/>
        <v>230937.24508278054</v>
      </c>
      <c r="E265">
        <f t="shared" si="64"/>
        <v>2.6945496313103012</v>
      </c>
      <c r="G265">
        <f t="shared" si="65"/>
        <v>6.1715999999999998</v>
      </c>
    </row>
    <row r="266" spans="1:7" x14ac:dyDescent="0.2">
      <c r="A266">
        <f t="shared" si="60"/>
        <v>53.31</v>
      </c>
      <c r="B266">
        <f t="shared" si="61"/>
        <v>1701558.1992468862</v>
      </c>
      <c r="C266">
        <f t="shared" si="62"/>
        <v>407992.52549148729</v>
      </c>
      <c r="D266">
        <f t="shared" si="63"/>
        <v>203580.59345936452</v>
      </c>
      <c r="E266">
        <f t="shared" si="64"/>
        <v>2.3131313181977378</v>
      </c>
      <c r="G266">
        <f t="shared" si="65"/>
        <v>5.6899999999999995</v>
      </c>
    </row>
    <row r="267" spans="1:7" x14ac:dyDescent="0.2">
      <c r="A267">
        <f t="shared" si="60"/>
        <v>57.707999999999998</v>
      </c>
      <c r="B267">
        <f t="shared" si="61"/>
        <v>2052156.9369672304</v>
      </c>
      <c r="C267">
        <f t="shared" si="62"/>
        <v>505081.65202195628</v>
      </c>
      <c r="D267">
        <f t="shared" si="63"/>
        <v>238048.04761023648</v>
      </c>
      <c r="E267">
        <f t="shared" si="64"/>
        <v>2.7952866365994229</v>
      </c>
      <c r="G267">
        <f t="shared" si="65"/>
        <v>6.2919999999999998</v>
      </c>
    </row>
    <row r="268" spans="1:7" x14ac:dyDescent="0.2">
      <c r="A268">
        <f t="shared" si="60"/>
        <v>56.388599999999997</v>
      </c>
      <c r="B268">
        <f t="shared" si="61"/>
        <v>1942989.2250593475</v>
      </c>
      <c r="C268">
        <f t="shared" si="62"/>
        <v>474583.0140661145</v>
      </c>
      <c r="D268">
        <f t="shared" si="63"/>
        <v>227422.61558850159</v>
      </c>
      <c r="E268">
        <f t="shared" si="64"/>
        <v>2.6449948547139632</v>
      </c>
      <c r="G268">
        <f t="shared" si="65"/>
        <v>6.1113999999999997</v>
      </c>
    </row>
    <row r="269" spans="1:7" x14ac:dyDescent="0.2">
      <c r="A269">
        <f t="shared" si="60"/>
        <v>46.449120000000001</v>
      </c>
      <c r="B269">
        <f t="shared" si="61"/>
        <v>1228764.5619548447</v>
      </c>
      <c r="C269">
        <f t="shared" si="62"/>
        <v>281535.25698262872</v>
      </c>
      <c r="D269">
        <f t="shared" si="63"/>
        <v>155223.88392698666</v>
      </c>
      <c r="E269">
        <f t="shared" si="64"/>
        <v>1.6655237028644603</v>
      </c>
      <c r="G269">
        <f t="shared" si="65"/>
        <v>4.7508800000000004</v>
      </c>
    </row>
    <row r="270" spans="1:7" x14ac:dyDescent="0.2">
      <c r="A270">
        <f t="shared" si="60"/>
        <v>51.374879999999997</v>
      </c>
      <c r="B270">
        <f t="shared" si="61"/>
        <v>1559193.1861113706</v>
      </c>
      <c r="C270">
        <f t="shared" si="62"/>
        <v>369326.091558168</v>
      </c>
      <c r="D270">
        <f t="shared" si="63"/>
        <v>189274.50164958791</v>
      </c>
      <c r="E270">
        <f t="shared" si="64"/>
        <v>2.1177937793191268</v>
      </c>
      <c r="G270">
        <f t="shared" si="65"/>
        <v>5.4251199999999997</v>
      </c>
    </row>
    <row r="271" spans="1:7" x14ac:dyDescent="0.2">
      <c r="A271">
        <f t="shared" si="60"/>
        <v>61.226399999999998</v>
      </c>
      <c r="B271">
        <f t="shared" si="61"/>
        <v>2360269.2154883132</v>
      </c>
      <c r="C271">
        <f t="shared" si="62"/>
        <v>592347.27752400003</v>
      </c>
      <c r="D271">
        <f t="shared" si="63"/>
        <v>267579.58561839256</v>
      </c>
      <c r="E271">
        <f t="shared" si="64"/>
        <v>3.220196078630706</v>
      </c>
      <c r="G271">
        <f t="shared" si="65"/>
        <v>6.7735999999999992</v>
      </c>
    </row>
    <row r="272" spans="1:7" x14ac:dyDescent="0.2">
      <c r="A272">
        <f t="shared" si="60"/>
        <v>58.939440000000005</v>
      </c>
      <c r="B272">
        <f t="shared" si="61"/>
        <v>2157168.7385893622</v>
      </c>
      <c r="C272">
        <f t="shared" si="62"/>
        <v>534632.60001458775</v>
      </c>
      <c r="D272">
        <f t="shared" si="63"/>
        <v>248185.924464421</v>
      </c>
      <c r="E272">
        <f t="shared" si="64"/>
        <v>2.939987263068371</v>
      </c>
      <c r="G272">
        <f t="shared" si="65"/>
        <v>6.4605600000000001</v>
      </c>
    </row>
    <row r="273" spans="1:7" x14ac:dyDescent="0.2">
      <c r="A273">
        <f t="shared" si="60"/>
        <v>67.383600000000001</v>
      </c>
      <c r="B273">
        <f t="shared" si="61"/>
        <v>2960301.79214531</v>
      </c>
      <c r="C273">
        <f t="shared" si="62"/>
        <v>766730.49516090518</v>
      </c>
      <c r="D273">
        <f t="shared" si="63"/>
        <v>323458.88157599699</v>
      </c>
      <c r="E273">
        <f t="shared" si="64"/>
        <v>4.0504911688822123</v>
      </c>
      <c r="G273">
        <f t="shared" si="65"/>
        <v>7.6163999999999996</v>
      </c>
    </row>
    <row r="274" spans="1:7" x14ac:dyDescent="0.2">
      <c r="A274">
        <f t="shared" si="60"/>
        <v>57.707999999999998</v>
      </c>
      <c r="B274">
        <f t="shared" si="61"/>
        <v>2052156.9369672304</v>
      </c>
      <c r="C274">
        <f t="shared" si="62"/>
        <v>505081.65202195628</v>
      </c>
      <c r="D274">
        <f t="shared" si="63"/>
        <v>238048.04761023648</v>
      </c>
      <c r="E274">
        <f t="shared" si="64"/>
        <v>2.7952866365994229</v>
      </c>
      <c r="G274">
        <f t="shared" si="65"/>
        <v>6.2919999999999998</v>
      </c>
    </row>
    <row r="275" spans="1:7" x14ac:dyDescent="0.2">
      <c r="A275">
        <f t="shared" si="60"/>
        <v>53.7498</v>
      </c>
      <c r="B275">
        <f t="shared" si="61"/>
        <v>1734918.8567091494</v>
      </c>
      <c r="C275">
        <f t="shared" si="62"/>
        <v>417119.92141720036</v>
      </c>
      <c r="D275">
        <f t="shared" si="63"/>
        <v>206905.17853566189</v>
      </c>
      <c r="E275">
        <f t="shared" si="64"/>
        <v>2.3589439566620114</v>
      </c>
      <c r="G275">
        <f t="shared" si="65"/>
        <v>5.7501999999999995</v>
      </c>
    </row>
    <row r="276" spans="1:7" x14ac:dyDescent="0.2">
      <c r="A276">
        <f t="shared" si="60"/>
        <v>50.671199999999999</v>
      </c>
      <c r="B276">
        <f t="shared" si="61"/>
        <v>1509197.8683327704</v>
      </c>
      <c r="C276">
        <f t="shared" si="62"/>
        <v>355861.09650511853</v>
      </c>
      <c r="D276">
        <f t="shared" si="63"/>
        <v>184202.33824827772</v>
      </c>
      <c r="E276">
        <f t="shared" si="64"/>
        <v>2.0492613030861668</v>
      </c>
      <c r="G276">
        <f t="shared" si="65"/>
        <v>5.3288000000000002</v>
      </c>
    </row>
    <row r="277" spans="1:7" x14ac:dyDescent="0.2">
      <c r="A277">
        <f t="shared" si="60"/>
        <v>62.106000000000002</v>
      </c>
      <c r="B277">
        <f t="shared" si="61"/>
        <v>2441206.4670450403</v>
      </c>
      <c r="C277">
        <f t="shared" si="62"/>
        <v>615543.09882797475</v>
      </c>
      <c r="D277">
        <f t="shared" si="63"/>
        <v>275234.84632765583</v>
      </c>
      <c r="E277">
        <f t="shared" si="64"/>
        <v>3.3319844122006712</v>
      </c>
      <c r="G277">
        <f t="shared" si="65"/>
        <v>6.8939999999999992</v>
      </c>
    </row>
    <row r="278" spans="1:7" x14ac:dyDescent="0.2">
      <c r="A278">
        <f t="shared" si="60"/>
        <v>50.671199999999999</v>
      </c>
      <c r="B278">
        <f t="shared" si="61"/>
        <v>1509197.8683327704</v>
      </c>
      <c r="C278">
        <f t="shared" si="62"/>
        <v>355861.09650511853</v>
      </c>
      <c r="D278">
        <f t="shared" si="63"/>
        <v>184202.33824827772</v>
      </c>
      <c r="E278">
        <f t="shared" si="64"/>
        <v>2.0492613030861668</v>
      </c>
      <c r="G278">
        <f t="shared" si="65"/>
        <v>5.3288000000000002</v>
      </c>
    </row>
    <row r="279" spans="1:7" x14ac:dyDescent="0.2">
      <c r="A279">
        <f t="shared" si="60"/>
        <v>47.152799999999999</v>
      </c>
      <c r="B279">
        <f t="shared" si="61"/>
        <v>1273201.8963939492</v>
      </c>
      <c r="C279">
        <f t="shared" si="62"/>
        <v>293168.57563341589</v>
      </c>
      <c r="D279">
        <f t="shared" si="63"/>
        <v>159880.61836247443</v>
      </c>
      <c r="E279">
        <f t="shared" si="64"/>
        <v>1.7262510903898396</v>
      </c>
      <c r="G279">
        <f t="shared" si="65"/>
        <v>4.8472</v>
      </c>
    </row>
    <row r="280" spans="1:7" x14ac:dyDescent="0.2">
      <c r="A280">
        <f t="shared" si="60"/>
        <v>57.707999999999998</v>
      </c>
      <c r="B280">
        <f t="shared" si="61"/>
        <v>2052156.9369672304</v>
      </c>
      <c r="C280">
        <f t="shared" si="62"/>
        <v>505081.65202195628</v>
      </c>
      <c r="D280">
        <f t="shared" si="63"/>
        <v>238048.04761023648</v>
      </c>
      <c r="E280">
        <f t="shared" si="64"/>
        <v>2.7952866365994229</v>
      </c>
      <c r="G280">
        <f t="shared" si="65"/>
        <v>6.2919999999999998</v>
      </c>
    </row>
    <row r="281" spans="1:7" x14ac:dyDescent="0.2">
      <c r="A281">
        <f t="shared" si="60"/>
        <v>57.707999999999998</v>
      </c>
      <c r="B281">
        <f t="shared" si="61"/>
        <v>2052156.9369672304</v>
      </c>
      <c r="C281">
        <f t="shared" si="62"/>
        <v>505081.65202195628</v>
      </c>
      <c r="D281">
        <f t="shared" si="63"/>
        <v>238048.04761023648</v>
      </c>
      <c r="E281">
        <f t="shared" si="64"/>
        <v>2.7952866365994229</v>
      </c>
      <c r="G281">
        <f t="shared" si="65"/>
        <v>6.2919999999999998</v>
      </c>
    </row>
    <row r="282" spans="1:7" x14ac:dyDescent="0.2">
      <c r="A282">
        <f t="shared" si="60"/>
        <v>47.152799999999999</v>
      </c>
      <c r="B282">
        <f t="shared" si="61"/>
        <v>1273201.8963939492</v>
      </c>
      <c r="C282">
        <f t="shared" si="62"/>
        <v>293168.57563341589</v>
      </c>
      <c r="D282">
        <f t="shared" si="63"/>
        <v>159880.61836247443</v>
      </c>
      <c r="E282">
        <f t="shared" si="64"/>
        <v>1.7262510903898396</v>
      </c>
      <c r="G282">
        <f t="shared" si="65"/>
        <v>4.8472</v>
      </c>
    </row>
    <row r="283" spans="1:7" x14ac:dyDescent="0.2">
      <c r="A283">
        <f t="shared" ref="A283:A346" si="66">A90-(2*((0.0602*A90)-0.7068))</f>
        <v>52.430399999999999</v>
      </c>
      <c r="B283">
        <f t="shared" ref="B283:B346" si="67">EXP(2.902625+(2.4818*LN(A283)))+EXP(4.841987+(2.3323*LN(A283)))</f>
        <v>1635956.257694535</v>
      </c>
      <c r="C283">
        <f t="shared" ref="C283:C346" si="68">EXP(2.2117+(2.6929*LN(A283)))</f>
        <v>390116.77638123353</v>
      </c>
      <c r="D283">
        <f t="shared" ref="D283:D346" si="69">EXP(4.0616+(1.7009*LN(A283)))+EXP(3.2137+(2.1382*LN(A283)))+EXP(3.3788+(1.7503*LN(A283)))</f>
        <v>197012.77497602173</v>
      </c>
      <c r="E283">
        <f t="shared" ref="E283:E346" si="70">(B283+C283+D283)/1000000</f>
        <v>2.2230858090517902</v>
      </c>
      <c r="G283">
        <f t="shared" ref="G283:G346" si="71">(2*((0.0602*A90)-0.7068))</f>
        <v>5.5695999999999994</v>
      </c>
    </row>
    <row r="284" spans="1:7" x14ac:dyDescent="0.2">
      <c r="A284">
        <f t="shared" si="66"/>
        <v>48.911999999999999</v>
      </c>
      <c r="B284">
        <f t="shared" si="67"/>
        <v>1388304.9596132385</v>
      </c>
      <c r="C284">
        <f t="shared" si="68"/>
        <v>323560.79503204627</v>
      </c>
      <c r="D284">
        <f t="shared" si="69"/>
        <v>171825.10925401445</v>
      </c>
      <c r="E284">
        <f t="shared" si="70"/>
        <v>1.8836908638992991</v>
      </c>
      <c r="G284">
        <f t="shared" si="71"/>
        <v>5.0880000000000001</v>
      </c>
    </row>
    <row r="285" spans="1:7" x14ac:dyDescent="0.2">
      <c r="A285">
        <f t="shared" si="66"/>
        <v>68.263199999999998</v>
      </c>
      <c r="B285">
        <f t="shared" si="67"/>
        <v>3052471.2800177136</v>
      </c>
      <c r="C285">
        <f t="shared" si="68"/>
        <v>793981.37791783095</v>
      </c>
      <c r="D285">
        <f t="shared" si="69"/>
        <v>331878.84296834748</v>
      </c>
      <c r="E285">
        <f t="shared" si="70"/>
        <v>4.1783315009038917</v>
      </c>
      <c r="G285">
        <f t="shared" si="71"/>
        <v>7.7367999999999997</v>
      </c>
    </row>
    <row r="286" spans="1:7" x14ac:dyDescent="0.2">
      <c r="A286">
        <f t="shared" si="66"/>
        <v>55.069200000000002</v>
      </c>
      <c r="B286">
        <f t="shared" si="67"/>
        <v>1837253.1143518928</v>
      </c>
      <c r="C286">
        <f t="shared" si="68"/>
        <v>445268.8618599046</v>
      </c>
      <c r="D286">
        <f t="shared" si="69"/>
        <v>217041.72564940096</v>
      </c>
      <c r="E286">
        <f t="shared" si="70"/>
        <v>2.4995637018611987</v>
      </c>
      <c r="G286">
        <f t="shared" si="71"/>
        <v>5.9307999999999996</v>
      </c>
    </row>
    <row r="287" spans="1:7" x14ac:dyDescent="0.2">
      <c r="A287">
        <f t="shared" si="66"/>
        <v>61.666200000000003</v>
      </c>
      <c r="B287">
        <f t="shared" si="67"/>
        <v>2400540.8145205062</v>
      </c>
      <c r="C287">
        <f t="shared" si="68"/>
        <v>603875.17425573419</v>
      </c>
      <c r="D287">
        <f t="shared" si="69"/>
        <v>271393.58614847693</v>
      </c>
      <c r="E287">
        <f t="shared" si="70"/>
        <v>3.2758095749247178</v>
      </c>
      <c r="G287">
        <f t="shared" si="71"/>
        <v>6.8337999999999992</v>
      </c>
    </row>
    <row r="288" spans="1:7" x14ac:dyDescent="0.2">
      <c r="A288">
        <f t="shared" si="66"/>
        <v>56.828400000000002</v>
      </c>
      <c r="B288">
        <f t="shared" si="67"/>
        <v>1978995.7168223751</v>
      </c>
      <c r="C288">
        <f t="shared" si="68"/>
        <v>484616.66940514551</v>
      </c>
      <c r="D288">
        <f t="shared" si="69"/>
        <v>230937.24508278054</v>
      </c>
      <c r="E288">
        <f t="shared" si="70"/>
        <v>2.6945496313103012</v>
      </c>
      <c r="G288">
        <f t="shared" si="71"/>
        <v>6.1715999999999998</v>
      </c>
    </row>
    <row r="289" spans="1:7" x14ac:dyDescent="0.2">
      <c r="A289">
        <f t="shared" si="66"/>
        <v>45.393599999999999</v>
      </c>
      <c r="B289">
        <f t="shared" si="67"/>
        <v>1163811.3315290581</v>
      </c>
      <c r="C289">
        <f t="shared" si="68"/>
        <v>264636.61639964097</v>
      </c>
      <c r="D289">
        <f t="shared" si="69"/>
        <v>148368.39842339928</v>
      </c>
      <c r="E289">
        <f t="shared" si="70"/>
        <v>1.5768163463520983</v>
      </c>
      <c r="G289">
        <f t="shared" si="71"/>
        <v>4.6063999999999998</v>
      </c>
    </row>
    <row r="290" spans="1:7" x14ac:dyDescent="0.2">
      <c r="A290">
        <f t="shared" si="66"/>
        <v>56.388599999999997</v>
      </c>
      <c r="B290">
        <f t="shared" si="67"/>
        <v>1942989.2250593475</v>
      </c>
      <c r="C290">
        <f t="shared" si="68"/>
        <v>474583.0140661145</v>
      </c>
      <c r="D290">
        <f t="shared" si="69"/>
        <v>227422.61558850159</v>
      </c>
      <c r="E290">
        <f t="shared" si="70"/>
        <v>2.6449948547139632</v>
      </c>
      <c r="G290">
        <f t="shared" si="71"/>
        <v>6.1113999999999997</v>
      </c>
    </row>
    <row r="291" spans="1:7" x14ac:dyDescent="0.2">
      <c r="A291">
        <f t="shared" si="66"/>
        <v>57.707999999999998</v>
      </c>
      <c r="B291">
        <f t="shared" si="67"/>
        <v>2052156.9369672304</v>
      </c>
      <c r="C291">
        <f t="shared" si="68"/>
        <v>505081.65202195628</v>
      </c>
      <c r="D291">
        <f t="shared" si="69"/>
        <v>238048.04761023648</v>
      </c>
      <c r="E291">
        <f t="shared" si="70"/>
        <v>2.7952866365994229</v>
      </c>
      <c r="G291">
        <f t="shared" si="71"/>
        <v>6.2919999999999998</v>
      </c>
    </row>
    <row r="292" spans="1:7" x14ac:dyDescent="0.2">
      <c r="A292">
        <f t="shared" si="66"/>
        <v>58.587600000000002</v>
      </c>
      <c r="B292">
        <f t="shared" si="67"/>
        <v>2126856.3522536736</v>
      </c>
      <c r="C292">
        <f t="shared" si="68"/>
        <v>526081.58037398988</v>
      </c>
      <c r="D292">
        <f t="shared" si="69"/>
        <v>245267.62401273262</v>
      </c>
      <c r="E292">
        <f t="shared" si="70"/>
        <v>2.8982055566403959</v>
      </c>
      <c r="G292">
        <f t="shared" si="71"/>
        <v>6.4123999999999999</v>
      </c>
    </row>
    <row r="293" spans="1:7" x14ac:dyDescent="0.2">
      <c r="A293">
        <f t="shared" si="66"/>
        <v>48.472200000000001</v>
      </c>
      <c r="B293">
        <f t="shared" si="67"/>
        <v>1358989.387132633</v>
      </c>
      <c r="C293">
        <f t="shared" si="68"/>
        <v>315785.71635837562</v>
      </c>
      <c r="D293">
        <f t="shared" si="69"/>
        <v>168798.43563181467</v>
      </c>
      <c r="E293">
        <f t="shared" si="70"/>
        <v>1.8435735391228234</v>
      </c>
      <c r="G293">
        <f t="shared" si="71"/>
        <v>5.0278</v>
      </c>
    </row>
    <row r="294" spans="1:7" x14ac:dyDescent="0.2">
      <c r="A294">
        <f t="shared" si="66"/>
        <v>55.509</v>
      </c>
      <c r="B294">
        <f t="shared" si="67"/>
        <v>1872119.0228536907</v>
      </c>
      <c r="C294">
        <f t="shared" si="68"/>
        <v>454909.82326638838</v>
      </c>
      <c r="D294">
        <f t="shared" si="69"/>
        <v>220474.86325160015</v>
      </c>
      <c r="E294">
        <f t="shared" si="70"/>
        <v>2.547503709371679</v>
      </c>
      <c r="G294">
        <f t="shared" si="71"/>
        <v>5.9909999999999997</v>
      </c>
    </row>
    <row r="295" spans="1:7" x14ac:dyDescent="0.2">
      <c r="A295">
        <f t="shared" si="66"/>
        <v>52.870199999999997</v>
      </c>
      <c r="B295">
        <f t="shared" si="67"/>
        <v>1668571.0447185677</v>
      </c>
      <c r="C295">
        <f t="shared" si="68"/>
        <v>398991.71866191359</v>
      </c>
      <c r="D295">
        <f t="shared" si="69"/>
        <v>200283.12806502014</v>
      </c>
      <c r="E295">
        <f t="shared" si="70"/>
        <v>2.2678458914455017</v>
      </c>
      <c r="G295">
        <f t="shared" si="71"/>
        <v>5.6297999999999995</v>
      </c>
    </row>
    <row r="296" spans="1:7" x14ac:dyDescent="0.2">
      <c r="A296">
        <f t="shared" si="66"/>
        <v>48.911999999999999</v>
      </c>
      <c r="B296">
        <f t="shared" si="67"/>
        <v>1388304.9596132385</v>
      </c>
      <c r="C296">
        <f t="shared" si="68"/>
        <v>323560.79503204627</v>
      </c>
      <c r="D296">
        <f t="shared" si="69"/>
        <v>171825.10925401445</v>
      </c>
      <c r="E296">
        <f t="shared" si="70"/>
        <v>1.8836908638992991</v>
      </c>
      <c r="G296">
        <f t="shared" si="71"/>
        <v>5.0880000000000001</v>
      </c>
    </row>
    <row r="297" spans="1:7" x14ac:dyDescent="0.2">
      <c r="A297">
        <f t="shared" si="66"/>
        <v>1.4136</v>
      </c>
      <c r="B297">
        <f t="shared" si="67"/>
        <v>327.10965821557778</v>
      </c>
      <c r="C297">
        <f t="shared" si="68"/>
        <v>23.192279474220307</v>
      </c>
      <c r="D297">
        <f t="shared" si="69"/>
        <v>210.52177488513055</v>
      </c>
      <c r="E297">
        <f t="shared" si="70"/>
        <v>5.6082371257492865E-4</v>
      </c>
      <c r="G297">
        <f t="shared" si="71"/>
        <v>-1.4136</v>
      </c>
    </row>
    <row r="298" spans="1:7" x14ac:dyDescent="0.2">
      <c r="A298">
        <f t="shared" si="66"/>
        <v>1.4136</v>
      </c>
      <c r="B298">
        <f t="shared" si="67"/>
        <v>327.10965821557778</v>
      </c>
      <c r="C298">
        <f t="shared" si="68"/>
        <v>23.192279474220307</v>
      </c>
      <c r="D298">
        <f t="shared" si="69"/>
        <v>210.52177488513055</v>
      </c>
      <c r="E298">
        <f t="shared" si="70"/>
        <v>5.6082371257492865E-4</v>
      </c>
      <c r="G298">
        <f t="shared" si="71"/>
        <v>-1.4136</v>
      </c>
    </row>
    <row r="299" spans="1:7" x14ac:dyDescent="0.2">
      <c r="A299">
        <f t="shared" si="66"/>
        <v>1.4136</v>
      </c>
      <c r="B299">
        <f t="shared" si="67"/>
        <v>327.10965821557778</v>
      </c>
      <c r="C299">
        <f t="shared" si="68"/>
        <v>23.192279474220307</v>
      </c>
      <c r="D299">
        <f t="shared" si="69"/>
        <v>210.52177488513055</v>
      </c>
      <c r="E299">
        <f t="shared" si="70"/>
        <v>5.6082371257492865E-4</v>
      </c>
      <c r="G299">
        <f t="shared" si="71"/>
        <v>-1.4136</v>
      </c>
    </row>
    <row r="300" spans="1:7" x14ac:dyDescent="0.2">
      <c r="A300">
        <f t="shared" si="66"/>
        <v>1.4136</v>
      </c>
      <c r="B300">
        <f t="shared" si="67"/>
        <v>327.10965821557778</v>
      </c>
      <c r="C300">
        <f t="shared" si="68"/>
        <v>23.192279474220307</v>
      </c>
      <c r="D300">
        <f t="shared" si="69"/>
        <v>210.52177488513055</v>
      </c>
      <c r="E300">
        <f t="shared" si="70"/>
        <v>5.6082371257492865E-4</v>
      </c>
      <c r="G300">
        <f t="shared" si="71"/>
        <v>-1.4136</v>
      </c>
    </row>
    <row r="301" spans="1:7" x14ac:dyDescent="0.2">
      <c r="A301">
        <f t="shared" si="66"/>
        <v>1.4136</v>
      </c>
      <c r="B301">
        <f t="shared" si="67"/>
        <v>327.10965821557778</v>
      </c>
      <c r="C301">
        <f t="shared" si="68"/>
        <v>23.192279474220307</v>
      </c>
      <c r="D301">
        <f t="shared" si="69"/>
        <v>210.52177488513055</v>
      </c>
      <c r="E301">
        <f t="shared" si="70"/>
        <v>5.6082371257492865E-4</v>
      </c>
      <c r="G301">
        <f t="shared" si="71"/>
        <v>-1.4136</v>
      </c>
    </row>
    <row r="302" spans="1:7" x14ac:dyDescent="0.2">
      <c r="A302">
        <f t="shared" si="66"/>
        <v>1.4136</v>
      </c>
      <c r="B302">
        <f t="shared" si="67"/>
        <v>327.10965821557778</v>
      </c>
      <c r="C302">
        <f t="shared" si="68"/>
        <v>23.192279474220307</v>
      </c>
      <c r="D302">
        <f t="shared" si="69"/>
        <v>210.52177488513055</v>
      </c>
      <c r="E302">
        <f t="shared" si="70"/>
        <v>5.6082371257492865E-4</v>
      </c>
      <c r="G302">
        <f t="shared" si="71"/>
        <v>-1.4136</v>
      </c>
    </row>
    <row r="303" spans="1:7" x14ac:dyDescent="0.2">
      <c r="A303">
        <f t="shared" si="66"/>
        <v>1.4136</v>
      </c>
      <c r="B303">
        <f t="shared" si="67"/>
        <v>327.10965821557778</v>
      </c>
      <c r="C303">
        <f t="shared" si="68"/>
        <v>23.192279474220307</v>
      </c>
      <c r="D303">
        <f t="shared" si="69"/>
        <v>210.52177488513055</v>
      </c>
      <c r="E303">
        <f t="shared" si="70"/>
        <v>5.6082371257492865E-4</v>
      </c>
      <c r="G303">
        <f t="shared" si="71"/>
        <v>-1.4136</v>
      </c>
    </row>
    <row r="304" spans="1:7" x14ac:dyDescent="0.2">
      <c r="A304">
        <f t="shared" si="66"/>
        <v>1.4136</v>
      </c>
      <c r="B304">
        <f t="shared" si="67"/>
        <v>327.10965821557778</v>
      </c>
      <c r="C304">
        <f t="shared" si="68"/>
        <v>23.192279474220307</v>
      </c>
      <c r="D304">
        <f t="shared" si="69"/>
        <v>210.52177488513055</v>
      </c>
      <c r="E304">
        <f t="shared" si="70"/>
        <v>5.6082371257492865E-4</v>
      </c>
      <c r="G304">
        <f t="shared" si="71"/>
        <v>-1.4136</v>
      </c>
    </row>
    <row r="305" spans="1:7" x14ac:dyDescent="0.2">
      <c r="A305">
        <f t="shared" si="66"/>
        <v>1.4136</v>
      </c>
      <c r="B305">
        <f t="shared" si="67"/>
        <v>327.10965821557778</v>
      </c>
      <c r="C305">
        <f t="shared" si="68"/>
        <v>23.192279474220307</v>
      </c>
      <c r="D305">
        <f t="shared" si="69"/>
        <v>210.52177488513055</v>
      </c>
      <c r="E305">
        <f t="shared" si="70"/>
        <v>5.6082371257492865E-4</v>
      </c>
      <c r="G305">
        <f t="shared" si="71"/>
        <v>-1.4136</v>
      </c>
    </row>
    <row r="306" spans="1:7" x14ac:dyDescent="0.2">
      <c r="A306">
        <f t="shared" si="66"/>
        <v>1.4136</v>
      </c>
      <c r="B306">
        <f t="shared" si="67"/>
        <v>327.10965821557778</v>
      </c>
      <c r="C306">
        <f t="shared" si="68"/>
        <v>23.192279474220307</v>
      </c>
      <c r="D306">
        <f t="shared" si="69"/>
        <v>210.52177488513055</v>
      </c>
      <c r="E306">
        <f t="shared" si="70"/>
        <v>5.6082371257492865E-4</v>
      </c>
      <c r="G306">
        <f t="shared" si="71"/>
        <v>-1.4136</v>
      </c>
    </row>
    <row r="307" spans="1:7" x14ac:dyDescent="0.2">
      <c r="A307">
        <f t="shared" si="66"/>
        <v>1.4136</v>
      </c>
      <c r="B307">
        <f t="shared" si="67"/>
        <v>327.10965821557778</v>
      </c>
      <c r="C307">
        <f t="shared" si="68"/>
        <v>23.192279474220307</v>
      </c>
      <c r="D307">
        <f t="shared" si="69"/>
        <v>210.52177488513055</v>
      </c>
      <c r="E307">
        <f t="shared" si="70"/>
        <v>5.6082371257492865E-4</v>
      </c>
      <c r="G307">
        <f t="shared" si="71"/>
        <v>-1.4136</v>
      </c>
    </row>
    <row r="308" spans="1:7" x14ac:dyDescent="0.2">
      <c r="A308">
        <f t="shared" si="66"/>
        <v>1.4136</v>
      </c>
      <c r="B308">
        <f t="shared" si="67"/>
        <v>327.10965821557778</v>
      </c>
      <c r="C308">
        <f t="shared" si="68"/>
        <v>23.192279474220307</v>
      </c>
      <c r="D308">
        <f t="shared" si="69"/>
        <v>210.52177488513055</v>
      </c>
      <c r="E308">
        <f t="shared" si="70"/>
        <v>5.6082371257492865E-4</v>
      </c>
      <c r="G308">
        <f t="shared" si="71"/>
        <v>-1.4136</v>
      </c>
    </row>
    <row r="309" spans="1:7" x14ac:dyDescent="0.2">
      <c r="A309">
        <f t="shared" si="66"/>
        <v>1.4136</v>
      </c>
      <c r="B309">
        <f t="shared" si="67"/>
        <v>327.10965821557778</v>
      </c>
      <c r="C309">
        <f t="shared" si="68"/>
        <v>23.192279474220307</v>
      </c>
      <c r="D309">
        <f t="shared" si="69"/>
        <v>210.52177488513055</v>
      </c>
      <c r="E309">
        <f t="shared" si="70"/>
        <v>5.6082371257492865E-4</v>
      </c>
      <c r="G309">
        <f t="shared" si="71"/>
        <v>-1.4136</v>
      </c>
    </row>
    <row r="310" spans="1:7" x14ac:dyDescent="0.2">
      <c r="A310">
        <f t="shared" si="66"/>
        <v>1.4136</v>
      </c>
      <c r="B310">
        <f t="shared" si="67"/>
        <v>327.10965821557778</v>
      </c>
      <c r="C310">
        <f t="shared" si="68"/>
        <v>23.192279474220307</v>
      </c>
      <c r="D310">
        <f t="shared" si="69"/>
        <v>210.52177488513055</v>
      </c>
      <c r="E310">
        <f t="shared" si="70"/>
        <v>5.6082371257492865E-4</v>
      </c>
      <c r="G310">
        <f t="shared" si="71"/>
        <v>-1.4136</v>
      </c>
    </row>
    <row r="311" spans="1:7" x14ac:dyDescent="0.2">
      <c r="A311">
        <f t="shared" si="66"/>
        <v>1.4136</v>
      </c>
      <c r="B311">
        <f t="shared" si="67"/>
        <v>327.10965821557778</v>
      </c>
      <c r="C311">
        <f t="shared" si="68"/>
        <v>23.192279474220307</v>
      </c>
      <c r="D311">
        <f t="shared" si="69"/>
        <v>210.52177488513055</v>
      </c>
      <c r="E311">
        <f t="shared" si="70"/>
        <v>5.6082371257492865E-4</v>
      </c>
      <c r="G311">
        <f t="shared" si="71"/>
        <v>-1.4136</v>
      </c>
    </row>
    <row r="312" spans="1:7" x14ac:dyDescent="0.2">
      <c r="A312">
        <f t="shared" si="66"/>
        <v>1.4136</v>
      </c>
      <c r="B312">
        <f t="shared" si="67"/>
        <v>327.10965821557778</v>
      </c>
      <c r="C312">
        <f t="shared" si="68"/>
        <v>23.192279474220307</v>
      </c>
      <c r="D312">
        <f t="shared" si="69"/>
        <v>210.52177488513055</v>
      </c>
      <c r="E312">
        <f t="shared" si="70"/>
        <v>5.6082371257492865E-4</v>
      </c>
      <c r="G312">
        <f t="shared" si="71"/>
        <v>-1.4136</v>
      </c>
    </row>
    <row r="313" spans="1:7" x14ac:dyDescent="0.2">
      <c r="A313">
        <f t="shared" si="66"/>
        <v>1.4136</v>
      </c>
      <c r="B313">
        <f t="shared" si="67"/>
        <v>327.10965821557778</v>
      </c>
      <c r="C313">
        <f t="shared" si="68"/>
        <v>23.192279474220307</v>
      </c>
      <c r="D313">
        <f t="shared" si="69"/>
        <v>210.52177488513055</v>
      </c>
      <c r="E313">
        <f t="shared" si="70"/>
        <v>5.6082371257492865E-4</v>
      </c>
      <c r="G313">
        <f t="shared" si="71"/>
        <v>-1.4136</v>
      </c>
    </row>
    <row r="314" spans="1:7" x14ac:dyDescent="0.2">
      <c r="A314">
        <f t="shared" si="66"/>
        <v>1.4136</v>
      </c>
      <c r="B314">
        <f t="shared" si="67"/>
        <v>327.10965821557778</v>
      </c>
      <c r="C314">
        <f t="shared" si="68"/>
        <v>23.192279474220307</v>
      </c>
      <c r="D314">
        <f t="shared" si="69"/>
        <v>210.52177488513055</v>
      </c>
      <c r="E314">
        <f t="shared" si="70"/>
        <v>5.6082371257492865E-4</v>
      </c>
      <c r="G314">
        <f t="shared" si="71"/>
        <v>-1.4136</v>
      </c>
    </row>
    <row r="315" spans="1:7" x14ac:dyDescent="0.2">
      <c r="A315">
        <f t="shared" si="66"/>
        <v>1.4136</v>
      </c>
      <c r="B315">
        <f t="shared" si="67"/>
        <v>327.10965821557778</v>
      </c>
      <c r="C315">
        <f t="shared" si="68"/>
        <v>23.192279474220307</v>
      </c>
      <c r="D315">
        <f t="shared" si="69"/>
        <v>210.52177488513055</v>
      </c>
      <c r="E315">
        <f t="shared" si="70"/>
        <v>5.6082371257492865E-4</v>
      </c>
      <c r="G315">
        <f t="shared" si="71"/>
        <v>-1.4136</v>
      </c>
    </row>
    <row r="316" spans="1:7" x14ac:dyDescent="0.2">
      <c r="A316">
        <f t="shared" si="66"/>
        <v>1.4136</v>
      </c>
      <c r="B316">
        <f t="shared" si="67"/>
        <v>327.10965821557778</v>
      </c>
      <c r="C316">
        <f t="shared" si="68"/>
        <v>23.192279474220307</v>
      </c>
      <c r="D316">
        <f t="shared" si="69"/>
        <v>210.52177488513055</v>
      </c>
      <c r="E316">
        <f t="shared" si="70"/>
        <v>5.6082371257492865E-4</v>
      </c>
      <c r="G316">
        <f t="shared" si="71"/>
        <v>-1.4136</v>
      </c>
    </row>
    <row r="317" spans="1:7" x14ac:dyDescent="0.2">
      <c r="A317">
        <f t="shared" si="66"/>
        <v>1.4136</v>
      </c>
      <c r="B317">
        <f t="shared" si="67"/>
        <v>327.10965821557778</v>
      </c>
      <c r="C317">
        <f t="shared" si="68"/>
        <v>23.192279474220307</v>
      </c>
      <c r="D317">
        <f t="shared" si="69"/>
        <v>210.52177488513055</v>
      </c>
      <c r="E317">
        <f t="shared" si="70"/>
        <v>5.6082371257492865E-4</v>
      </c>
      <c r="G317">
        <f t="shared" si="71"/>
        <v>-1.4136</v>
      </c>
    </row>
    <row r="318" spans="1:7" x14ac:dyDescent="0.2">
      <c r="A318">
        <f t="shared" si="66"/>
        <v>1.4136</v>
      </c>
      <c r="B318">
        <f t="shared" si="67"/>
        <v>327.10965821557778</v>
      </c>
      <c r="C318">
        <f t="shared" si="68"/>
        <v>23.192279474220307</v>
      </c>
      <c r="D318">
        <f t="shared" si="69"/>
        <v>210.52177488513055</v>
      </c>
      <c r="E318">
        <f t="shared" si="70"/>
        <v>5.6082371257492865E-4</v>
      </c>
      <c r="G318">
        <f t="shared" si="71"/>
        <v>-1.4136</v>
      </c>
    </row>
    <row r="319" spans="1:7" x14ac:dyDescent="0.2">
      <c r="A319">
        <f t="shared" si="66"/>
        <v>1.4136</v>
      </c>
      <c r="B319">
        <f t="shared" si="67"/>
        <v>327.10965821557778</v>
      </c>
      <c r="C319">
        <f t="shared" si="68"/>
        <v>23.192279474220307</v>
      </c>
      <c r="D319">
        <f t="shared" si="69"/>
        <v>210.52177488513055</v>
      </c>
      <c r="E319">
        <f t="shared" si="70"/>
        <v>5.6082371257492865E-4</v>
      </c>
      <c r="G319">
        <f t="shared" si="71"/>
        <v>-1.4136</v>
      </c>
    </row>
    <row r="320" spans="1:7" x14ac:dyDescent="0.2">
      <c r="A320">
        <f t="shared" si="66"/>
        <v>1.4136</v>
      </c>
      <c r="B320">
        <f t="shared" si="67"/>
        <v>327.10965821557778</v>
      </c>
      <c r="C320">
        <f t="shared" si="68"/>
        <v>23.192279474220307</v>
      </c>
      <c r="D320">
        <f t="shared" si="69"/>
        <v>210.52177488513055</v>
      </c>
      <c r="E320">
        <f t="shared" si="70"/>
        <v>5.6082371257492865E-4</v>
      </c>
      <c r="G320">
        <f t="shared" si="71"/>
        <v>-1.4136</v>
      </c>
    </row>
    <row r="321" spans="1:11" x14ac:dyDescent="0.2">
      <c r="A321">
        <f t="shared" si="66"/>
        <v>1.4136</v>
      </c>
      <c r="B321">
        <f t="shared" si="67"/>
        <v>327.10965821557778</v>
      </c>
      <c r="C321">
        <f t="shared" si="68"/>
        <v>23.192279474220307</v>
      </c>
      <c r="D321">
        <f t="shared" si="69"/>
        <v>210.52177488513055</v>
      </c>
      <c r="E321">
        <f t="shared" si="70"/>
        <v>5.6082371257492865E-4</v>
      </c>
      <c r="G321">
        <f t="shared" si="71"/>
        <v>-1.4136</v>
      </c>
    </row>
    <row r="322" spans="1:11" x14ac:dyDescent="0.2">
      <c r="A322">
        <f t="shared" si="66"/>
        <v>1.4136</v>
      </c>
      <c r="B322">
        <f t="shared" si="67"/>
        <v>327.10965821557778</v>
      </c>
      <c r="C322">
        <f t="shared" si="68"/>
        <v>23.192279474220307</v>
      </c>
      <c r="D322">
        <f t="shared" si="69"/>
        <v>210.52177488513055</v>
      </c>
      <c r="E322">
        <f t="shared" si="70"/>
        <v>5.6082371257492865E-4</v>
      </c>
      <c r="G322">
        <f t="shared" si="71"/>
        <v>-1.4136</v>
      </c>
    </row>
    <row r="323" spans="1:11" x14ac:dyDescent="0.2">
      <c r="A323">
        <f t="shared" si="66"/>
        <v>1.4136</v>
      </c>
      <c r="B323">
        <f t="shared" si="67"/>
        <v>327.10965821557778</v>
      </c>
      <c r="C323">
        <f t="shared" si="68"/>
        <v>23.192279474220307</v>
      </c>
      <c r="D323">
        <f t="shared" si="69"/>
        <v>210.52177488513055</v>
      </c>
      <c r="E323">
        <f t="shared" si="70"/>
        <v>5.6082371257492865E-4</v>
      </c>
      <c r="G323">
        <f t="shared" si="71"/>
        <v>-1.4136</v>
      </c>
      <c r="K323">
        <f>239-161</f>
        <v>78</v>
      </c>
    </row>
    <row r="324" spans="1:11" x14ac:dyDescent="0.2">
      <c r="A324">
        <f t="shared" si="66"/>
        <v>1.4136</v>
      </c>
      <c r="B324">
        <f t="shared" si="67"/>
        <v>327.10965821557778</v>
      </c>
      <c r="C324">
        <f t="shared" si="68"/>
        <v>23.192279474220307</v>
      </c>
      <c r="D324">
        <f t="shared" si="69"/>
        <v>210.52177488513055</v>
      </c>
      <c r="E324">
        <f t="shared" si="70"/>
        <v>5.6082371257492865E-4</v>
      </c>
      <c r="G324">
        <f t="shared" si="71"/>
        <v>-1.4136</v>
      </c>
    </row>
    <row r="325" spans="1:11" x14ac:dyDescent="0.2">
      <c r="A325">
        <f t="shared" si="66"/>
        <v>1.4136</v>
      </c>
      <c r="B325">
        <f t="shared" si="67"/>
        <v>327.10965821557778</v>
      </c>
      <c r="C325">
        <f t="shared" si="68"/>
        <v>23.192279474220307</v>
      </c>
      <c r="D325">
        <f t="shared" si="69"/>
        <v>210.52177488513055</v>
      </c>
      <c r="E325">
        <f t="shared" si="70"/>
        <v>5.6082371257492865E-4</v>
      </c>
      <c r="G325">
        <f t="shared" si="71"/>
        <v>-1.4136</v>
      </c>
    </row>
    <row r="326" spans="1:11" x14ac:dyDescent="0.2">
      <c r="A326">
        <f t="shared" si="66"/>
        <v>1.4136</v>
      </c>
      <c r="B326">
        <f t="shared" si="67"/>
        <v>327.10965821557778</v>
      </c>
      <c r="C326">
        <f t="shared" si="68"/>
        <v>23.192279474220307</v>
      </c>
      <c r="D326">
        <f t="shared" si="69"/>
        <v>210.52177488513055</v>
      </c>
      <c r="E326">
        <f t="shared" si="70"/>
        <v>5.6082371257492865E-4</v>
      </c>
      <c r="G326">
        <f t="shared" si="71"/>
        <v>-1.4136</v>
      </c>
    </row>
    <row r="327" spans="1:11" x14ac:dyDescent="0.2">
      <c r="A327">
        <f t="shared" si="66"/>
        <v>1.4136</v>
      </c>
      <c r="B327">
        <f t="shared" si="67"/>
        <v>327.10965821557778</v>
      </c>
      <c r="C327">
        <f t="shared" si="68"/>
        <v>23.192279474220307</v>
      </c>
      <c r="D327">
        <f t="shared" si="69"/>
        <v>210.52177488513055</v>
      </c>
      <c r="E327">
        <f t="shared" si="70"/>
        <v>5.6082371257492865E-4</v>
      </c>
      <c r="G327">
        <f t="shared" si="71"/>
        <v>-1.4136</v>
      </c>
    </row>
    <row r="328" spans="1:11" x14ac:dyDescent="0.2">
      <c r="A328">
        <f t="shared" si="66"/>
        <v>1.4136</v>
      </c>
      <c r="B328">
        <f t="shared" si="67"/>
        <v>327.10965821557778</v>
      </c>
      <c r="C328">
        <f t="shared" si="68"/>
        <v>23.192279474220307</v>
      </c>
      <c r="D328">
        <f t="shared" si="69"/>
        <v>210.52177488513055</v>
      </c>
      <c r="E328">
        <f t="shared" si="70"/>
        <v>5.6082371257492865E-4</v>
      </c>
      <c r="G328">
        <f t="shared" si="71"/>
        <v>-1.4136</v>
      </c>
    </row>
    <row r="329" spans="1:11" x14ac:dyDescent="0.2">
      <c r="A329">
        <f t="shared" si="66"/>
        <v>1.4136</v>
      </c>
      <c r="B329">
        <f t="shared" si="67"/>
        <v>327.10965821557778</v>
      </c>
      <c r="C329">
        <f t="shared" si="68"/>
        <v>23.192279474220307</v>
      </c>
      <c r="D329">
        <f t="shared" si="69"/>
        <v>210.52177488513055</v>
      </c>
      <c r="E329">
        <f t="shared" si="70"/>
        <v>5.6082371257492865E-4</v>
      </c>
      <c r="G329">
        <f t="shared" si="71"/>
        <v>-1.4136</v>
      </c>
    </row>
    <row r="330" spans="1:11" x14ac:dyDescent="0.2">
      <c r="A330">
        <f t="shared" si="66"/>
        <v>1.4136</v>
      </c>
      <c r="B330">
        <f t="shared" si="67"/>
        <v>327.10965821557778</v>
      </c>
      <c r="C330">
        <f t="shared" si="68"/>
        <v>23.192279474220307</v>
      </c>
      <c r="D330">
        <f t="shared" si="69"/>
        <v>210.52177488513055</v>
      </c>
      <c r="E330">
        <f t="shared" si="70"/>
        <v>5.6082371257492865E-4</v>
      </c>
      <c r="G330">
        <f t="shared" si="71"/>
        <v>-1.4136</v>
      </c>
    </row>
    <row r="331" spans="1:11" x14ac:dyDescent="0.2">
      <c r="A331">
        <f t="shared" si="66"/>
        <v>1.4136</v>
      </c>
      <c r="B331">
        <f t="shared" si="67"/>
        <v>327.10965821557778</v>
      </c>
      <c r="C331">
        <f t="shared" si="68"/>
        <v>23.192279474220307</v>
      </c>
      <c r="D331">
        <f t="shared" si="69"/>
        <v>210.52177488513055</v>
      </c>
      <c r="E331">
        <f t="shared" si="70"/>
        <v>5.6082371257492865E-4</v>
      </c>
      <c r="G331">
        <f t="shared" si="71"/>
        <v>-1.4136</v>
      </c>
    </row>
    <row r="332" spans="1:11" x14ac:dyDescent="0.2">
      <c r="A332">
        <f t="shared" si="66"/>
        <v>1.4136</v>
      </c>
      <c r="B332">
        <f t="shared" si="67"/>
        <v>327.10965821557778</v>
      </c>
      <c r="C332">
        <f t="shared" si="68"/>
        <v>23.192279474220307</v>
      </c>
      <c r="D332">
        <f t="shared" si="69"/>
        <v>210.52177488513055</v>
      </c>
      <c r="E332">
        <f t="shared" si="70"/>
        <v>5.6082371257492865E-4</v>
      </c>
      <c r="G332">
        <f t="shared" si="71"/>
        <v>-1.4136</v>
      </c>
    </row>
    <row r="333" spans="1:11" x14ac:dyDescent="0.2">
      <c r="A333">
        <f t="shared" si="66"/>
        <v>1.4136</v>
      </c>
      <c r="B333">
        <f t="shared" si="67"/>
        <v>327.10965821557778</v>
      </c>
      <c r="C333">
        <f t="shared" si="68"/>
        <v>23.192279474220307</v>
      </c>
      <c r="D333">
        <f t="shared" si="69"/>
        <v>210.52177488513055</v>
      </c>
      <c r="E333">
        <f t="shared" si="70"/>
        <v>5.6082371257492865E-4</v>
      </c>
      <c r="G333">
        <f t="shared" si="71"/>
        <v>-1.4136</v>
      </c>
    </row>
    <row r="334" spans="1:11" x14ac:dyDescent="0.2">
      <c r="A334">
        <f t="shared" si="66"/>
        <v>1.4136</v>
      </c>
      <c r="B334">
        <f t="shared" si="67"/>
        <v>327.10965821557778</v>
      </c>
      <c r="C334">
        <f t="shared" si="68"/>
        <v>23.192279474220307</v>
      </c>
      <c r="D334">
        <f t="shared" si="69"/>
        <v>210.52177488513055</v>
      </c>
      <c r="E334">
        <f t="shared" si="70"/>
        <v>5.6082371257492865E-4</v>
      </c>
      <c r="G334">
        <f t="shared" si="71"/>
        <v>-1.4136</v>
      </c>
    </row>
    <row r="335" spans="1:11" x14ac:dyDescent="0.2">
      <c r="A335">
        <f t="shared" si="66"/>
        <v>1.4136</v>
      </c>
      <c r="B335">
        <f t="shared" si="67"/>
        <v>327.10965821557778</v>
      </c>
      <c r="C335">
        <f t="shared" si="68"/>
        <v>23.192279474220307</v>
      </c>
      <c r="D335">
        <f t="shared" si="69"/>
        <v>210.52177488513055</v>
      </c>
      <c r="E335">
        <f t="shared" si="70"/>
        <v>5.6082371257492865E-4</v>
      </c>
      <c r="G335">
        <f t="shared" si="71"/>
        <v>-1.4136</v>
      </c>
    </row>
    <row r="336" spans="1:11" x14ac:dyDescent="0.2">
      <c r="A336">
        <f t="shared" si="66"/>
        <v>1.4136</v>
      </c>
      <c r="B336">
        <f t="shared" si="67"/>
        <v>327.10965821557778</v>
      </c>
      <c r="C336">
        <f t="shared" si="68"/>
        <v>23.192279474220307</v>
      </c>
      <c r="D336">
        <f t="shared" si="69"/>
        <v>210.52177488513055</v>
      </c>
      <c r="E336">
        <f t="shared" si="70"/>
        <v>5.6082371257492865E-4</v>
      </c>
      <c r="G336">
        <f t="shared" si="71"/>
        <v>-1.4136</v>
      </c>
    </row>
    <row r="337" spans="1:7" x14ac:dyDescent="0.2">
      <c r="A337">
        <f t="shared" si="66"/>
        <v>1.4136</v>
      </c>
      <c r="B337">
        <f t="shared" si="67"/>
        <v>327.10965821557778</v>
      </c>
      <c r="C337">
        <f t="shared" si="68"/>
        <v>23.192279474220307</v>
      </c>
      <c r="D337">
        <f t="shared" si="69"/>
        <v>210.52177488513055</v>
      </c>
      <c r="E337">
        <f t="shared" si="70"/>
        <v>5.6082371257492865E-4</v>
      </c>
      <c r="G337">
        <f t="shared" si="71"/>
        <v>-1.4136</v>
      </c>
    </row>
    <row r="338" spans="1:7" x14ac:dyDescent="0.2">
      <c r="A338">
        <f t="shared" si="66"/>
        <v>1.4136</v>
      </c>
      <c r="B338">
        <f t="shared" si="67"/>
        <v>327.10965821557778</v>
      </c>
      <c r="C338">
        <f t="shared" si="68"/>
        <v>23.192279474220307</v>
      </c>
      <c r="D338">
        <f t="shared" si="69"/>
        <v>210.52177488513055</v>
      </c>
      <c r="E338">
        <f t="shared" si="70"/>
        <v>5.6082371257492865E-4</v>
      </c>
      <c r="G338">
        <f t="shared" si="71"/>
        <v>-1.4136</v>
      </c>
    </row>
    <row r="339" spans="1:7" x14ac:dyDescent="0.2">
      <c r="A339">
        <f t="shared" si="66"/>
        <v>1.4136</v>
      </c>
      <c r="B339">
        <f t="shared" si="67"/>
        <v>327.10965821557778</v>
      </c>
      <c r="C339">
        <f t="shared" si="68"/>
        <v>23.192279474220307</v>
      </c>
      <c r="D339">
        <f t="shared" si="69"/>
        <v>210.52177488513055</v>
      </c>
      <c r="E339">
        <f t="shared" si="70"/>
        <v>5.6082371257492865E-4</v>
      </c>
      <c r="G339">
        <f t="shared" si="71"/>
        <v>-1.4136</v>
      </c>
    </row>
    <row r="340" spans="1:7" x14ac:dyDescent="0.2">
      <c r="A340">
        <f t="shared" si="66"/>
        <v>1.4136</v>
      </c>
      <c r="B340">
        <f t="shared" si="67"/>
        <v>327.10965821557778</v>
      </c>
      <c r="C340">
        <f t="shared" si="68"/>
        <v>23.192279474220307</v>
      </c>
      <c r="D340">
        <f t="shared" si="69"/>
        <v>210.52177488513055</v>
      </c>
      <c r="E340">
        <f t="shared" si="70"/>
        <v>5.6082371257492865E-4</v>
      </c>
      <c r="G340">
        <f t="shared" si="71"/>
        <v>-1.4136</v>
      </c>
    </row>
    <row r="341" spans="1:7" x14ac:dyDescent="0.2">
      <c r="A341">
        <f t="shared" si="66"/>
        <v>1.4136</v>
      </c>
      <c r="B341">
        <f t="shared" si="67"/>
        <v>327.10965821557778</v>
      </c>
      <c r="C341">
        <f t="shared" si="68"/>
        <v>23.192279474220307</v>
      </c>
      <c r="D341">
        <f t="shared" si="69"/>
        <v>210.52177488513055</v>
      </c>
      <c r="E341">
        <f t="shared" si="70"/>
        <v>5.6082371257492865E-4</v>
      </c>
      <c r="G341">
        <f t="shared" si="71"/>
        <v>-1.4136</v>
      </c>
    </row>
    <row r="342" spans="1:7" x14ac:dyDescent="0.2">
      <c r="A342">
        <f t="shared" si="66"/>
        <v>1.4136</v>
      </c>
      <c r="B342">
        <f t="shared" si="67"/>
        <v>327.10965821557778</v>
      </c>
      <c r="C342">
        <f t="shared" si="68"/>
        <v>23.192279474220307</v>
      </c>
      <c r="D342">
        <f t="shared" si="69"/>
        <v>210.52177488513055</v>
      </c>
      <c r="E342">
        <f t="shared" si="70"/>
        <v>5.6082371257492865E-4</v>
      </c>
      <c r="G342">
        <f t="shared" si="71"/>
        <v>-1.4136</v>
      </c>
    </row>
    <row r="343" spans="1:7" x14ac:dyDescent="0.2">
      <c r="A343">
        <f t="shared" si="66"/>
        <v>1.4136</v>
      </c>
      <c r="B343">
        <f t="shared" si="67"/>
        <v>327.10965821557778</v>
      </c>
      <c r="C343">
        <f t="shared" si="68"/>
        <v>23.192279474220307</v>
      </c>
      <c r="D343">
        <f t="shared" si="69"/>
        <v>210.52177488513055</v>
      </c>
      <c r="E343">
        <f t="shared" si="70"/>
        <v>5.6082371257492865E-4</v>
      </c>
      <c r="G343">
        <f t="shared" si="71"/>
        <v>-1.4136</v>
      </c>
    </row>
    <row r="344" spans="1:7" x14ac:dyDescent="0.2">
      <c r="A344">
        <f t="shared" si="66"/>
        <v>1.4136</v>
      </c>
      <c r="B344">
        <f t="shared" si="67"/>
        <v>327.10965821557778</v>
      </c>
      <c r="C344">
        <f t="shared" si="68"/>
        <v>23.192279474220307</v>
      </c>
      <c r="D344">
        <f t="shared" si="69"/>
        <v>210.52177488513055</v>
      </c>
      <c r="E344">
        <f t="shared" si="70"/>
        <v>5.6082371257492865E-4</v>
      </c>
      <c r="G344">
        <f t="shared" si="71"/>
        <v>-1.4136</v>
      </c>
    </row>
    <row r="345" spans="1:7" x14ac:dyDescent="0.2">
      <c r="A345">
        <f t="shared" si="66"/>
        <v>1.4136</v>
      </c>
      <c r="B345">
        <f t="shared" si="67"/>
        <v>327.10965821557778</v>
      </c>
      <c r="C345">
        <f t="shared" si="68"/>
        <v>23.192279474220307</v>
      </c>
      <c r="D345">
        <f t="shared" si="69"/>
        <v>210.52177488513055</v>
      </c>
      <c r="E345">
        <f t="shared" si="70"/>
        <v>5.6082371257492865E-4</v>
      </c>
      <c r="G345">
        <f t="shared" si="71"/>
        <v>-1.4136</v>
      </c>
    </row>
    <row r="346" spans="1:7" x14ac:dyDescent="0.2">
      <c r="A346">
        <f t="shared" si="66"/>
        <v>1.4136</v>
      </c>
      <c r="B346">
        <f t="shared" si="67"/>
        <v>327.10965821557778</v>
      </c>
      <c r="C346">
        <f t="shared" si="68"/>
        <v>23.192279474220307</v>
      </c>
      <c r="D346">
        <f t="shared" si="69"/>
        <v>210.52177488513055</v>
      </c>
      <c r="E346">
        <f t="shared" si="70"/>
        <v>5.6082371257492865E-4</v>
      </c>
      <c r="G346">
        <f t="shared" si="71"/>
        <v>-1.4136</v>
      </c>
    </row>
    <row r="347" spans="1:7" x14ac:dyDescent="0.2">
      <c r="A347">
        <f t="shared" ref="A347:A374" si="72">A154-(2*((0.0602*A154)-0.7068))</f>
        <v>1.4136</v>
      </c>
      <c r="B347">
        <f t="shared" ref="B347:B374" si="73">EXP(2.902625+(2.4818*LN(A347)))+EXP(4.841987+(2.3323*LN(A347)))</f>
        <v>327.10965821557778</v>
      </c>
      <c r="C347">
        <f t="shared" ref="C347:C374" si="74">EXP(2.2117+(2.6929*LN(A347)))</f>
        <v>23.192279474220307</v>
      </c>
      <c r="D347">
        <f t="shared" ref="D347:D374" si="75">EXP(4.0616+(1.7009*LN(A347)))+EXP(3.2137+(2.1382*LN(A347)))+EXP(3.3788+(1.7503*LN(A347)))</f>
        <v>210.52177488513055</v>
      </c>
      <c r="E347">
        <f t="shared" ref="E347:E374" si="76">(B347+C347+D347)/1000000</f>
        <v>5.6082371257492865E-4</v>
      </c>
      <c r="G347">
        <f t="shared" ref="G347:G374" si="77">(2*((0.0602*A154)-0.7068))</f>
        <v>-1.4136</v>
      </c>
    </row>
    <row r="348" spans="1:7" x14ac:dyDescent="0.2">
      <c r="A348">
        <f t="shared" si="72"/>
        <v>1.4136</v>
      </c>
      <c r="B348">
        <f t="shared" si="73"/>
        <v>327.10965821557778</v>
      </c>
      <c r="C348">
        <f t="shared" si="74"/>
        <v>23.192279474220307</v>
      </c>
      <c r="D348">
        <f t="shared" si="75"/>
        <v>210.52177488513055</v>
      </c>
      <c r="E348">
        <f t="shared" si="76"/>
        <v>5.6082371257492865E-4</v>
      </c>
      <c r="G348">
        <f t="shared" si="77"/>
        <v>-1.4136</v>
      </c>
    </row>
    <row r="349" spans="1:7" x14ac:dyDescent="0.2">
      <c r="A349">
        <f t="shared" si="72"/>
        <v>1.4136</v>
      </c>
      <c r="B349">
        <f t="shared" si="73"/>
        <v>327.10965821557778</v>
      </c>
      <c r="C349">
        <f t="shared" si="74"/>
        <v>23.192279474220307</v>
      </c>
      <c r="D349">
        <f t="shared" si="75"/>
        <v>210.52177488513055</v>
      </c>
      <c r="E349">
        <f t="shared" si="76"/>
        <v>5.6082371257492865E-4</v>
      </c>
      <c r="G349">
        <f t="shared" si="77"/>
        <v>-1.4136</v>
      </c>
    </row>
    <row r="350" spans="1:7" x14ac:dyDescent="0.2">
      <c r="A350">
        <f t="shared" si="72"/>
        <v>1.4136</v>
      </c>
      <c r="B350">
        <f t="shared" si="73"/>
        <v>327.10965821557778</v>
      </c>
      <c r="C350">
        <f t="shared" si="74"/>
        <v>23.192279474220307</v>
      </c>
      <c r="D350">
        <f t="shared" si="75"/>
        <v>210.52177488513055</v>
      </c>
      <c r="E350">
        <f t="shared" si="76"/>
        <v>5.6082371257492865E-4</v>
      </c>
      <c r="G350">
        <f t="shared" si="77"/>
        <v>-1.4136</v>
      </c>
    </row>
    <row r="351" spans="1:7" x14ac:dyDescent="0.2">
      <c r="A351">
        <f t="shared" si="72"/>
        <v>1.4136</v>
      </c>
      <c r="B351">
        <f t="shared" si="73"/>
        <v>327.10965821557778</v>
      </c>
      <c r="C351">
        <f t="shared" si="74"/>
        <v>23.192279474220307</v>
      </c>
      <c r="D351">
        <f t="shared" si="75"/>
        <v>210.52177488513055</v>
      </c>
      <c r="E351">
        <f t="shared" si="76"/>
        <v>5.6082371257492865E-4</v>
      </c>
      <c r="G351">
        <f t="shared" si="77"/>
        <v>-1.4136</v>
      </c>
    </row>
    <row r="352" spans="1:7" x14ac:dyDescent="0.2">
      <c r="A352">
        <f t="shared" si="72"/>
        <v>1.4136</v>
      </c>
      <c r="B352">
        <f t="shared" si="73"/>
        <v>327.10965821557778</v>
      </c>
      <c r="C352">
        <f t="shared" si="74"/>
        <v>23.192279474220307</v>
      </c>
      <c r="D352">
        <f t="shared" si="75"/>
        <v>210.52177488513055</v>
      </c>
      <c r="E352">
        <f t="shared" si="76"/>
        <v>5.6082371257492865E-4</v>
      </c>
      <c r="G352">
        <f t="shared" si="77"/>
        <v>-1.4136</v>
      </c>
    </row>
    <row r="353" spans="1:7" x14ac:dyDescent="0.2">
      <c r="A353">
        <f t="shared" si="72"/>
        <v>1.4136</v>
      </c>
      <c r="B353">
        <f t="shared" si="73"/>
        <v>327.10965821557778</v>
      </c>
      <c r="C353">
        <f t="shared" si="74"/>
        <v>23.192279474220307</v>
      </c>
      <c r="D353">
        <f t="shared" si="75"/>
        <v>210.52177488513055</v>
      </c>
      <c r="E353">
        <f t="shared" si="76"/>
        <v>5.6082371257492865E-4</v>
      </c>
      <c r="G353">
        <f t="shared" si="77"/>
        <v>-1.4136</v>
      </c>
    </row>
    <row r="354" spans="1:7" x14ac:dyDescent="0.2">
      <c r="A354">
        <f t="shared" si="72"/>
        <v>1.4136</v>
      </c>
      <c r="B354">
        <f t="shared" si="73"/>
        <v>327.10965821557778</v>
      </c>
      <c r="C354">
        <f t="shared" si="74"/>
        <v>23.192279474220307</v>
      </c>
      <c r="D354">
        <f t="shared" si="75"/>
        <v>210.52177488513055</v>
      </c>
      <c r="E354">
        <f t="shared" si="76"/>
        <v>5.6082371257492865E-4</v>
      </c>
      <c r="G354">
        <f t="shared" si="77"/>
        <v>-1.4136</v>
      </c>
    </row>
    <row r="355" spans="1:7" x14ac:dyDescent="0.2">
      <c r="A355">
        <f t="shared" si="72"/>
        <v>1.4136</v>
      </c>
      <c r="B355">
        <f t="shared" si="73"/>
        <v>327.10965821557778</v>
      </c>
      <c r="C355">
        <f t="shared" si="74"/>
        <v>23.192279474220307</v>
      </c>
      <c r="D355">
        <f t="shared" si="75"/>
        <v>210.52177488513055</v>
      </c>
      <c r="E355">
        <f t="shared" si="76"/>
        <v>5.6082371257492865E-4</v>
      </c>
      <c r="G355">
        <f t="shared" si="77"/>
        <v>-1.4136</v>
      </c>
    </row>
    <row r="356" spans="1:7" x14ac:dyDescent="0.2">
      <c r="A356">
        <f t="shared" si="72"/>
        <v>1.4136</v>
      </c>
      <c r="B356">
        <f t="shared" si="73"/>
        <v>327.10965821557778</v>
      </c>
      <c r="C356">
        <f t="shared" si="74"/>
        <v>23.192279474220307</v>
      </c>
      <c r="D356">
        <f t="shared" si="75"/>
        <v>210.52177488513055</v>
      </c>
      <c r="E356">
        <f t="shared" si="76"/>
        <v>5.6082371257492865E-4</v>
      </c>
      <c r="G356">
        <f t="shared" si="77"/>
        <v>-1.4136</v>
      </c>
    </row>
    <row r="357" spans="1:7" x14ac:dyDescent="0.2">
      <c r="A357">
        <f t="shared" si="72"/>
        <v>1.4136</v>
      </c>
      <c r="B357">
        <f t="shared" si="73"/>
        <v>327.10965821557778</v>
      </c>
      <c r="C357">
        <f t="shared" si="74"/>
        <v>23.192279474220307</v>
      </c>
      <c r="D357">
        <f t="shared" si="75"/>
        <v>210.52177488513055</v>
      </c>
      <c r="E357">
        <f t="shared" si="76"/>
        <v>5.6082371257492865E-4</v>
      </c>
      <c r="G357">
        <f t="shared" si="77"/>
        <v>-1.4136</v>
      </c>
    </row>
    <row r="358" spans="1:7" x14ac:dyDescent="0.2">
      <c r="A358">
        <f t="shared" si="72"/>
        <v>1.4136</v>
      </c>
      <c r="B358">
        <f t="shared" si="73"/>
        <v>327.10965821557778</v>
      </c>
      <c r="C358">
        <f t="shared" si="74"/>
        <v>23.192279474220307</v>
      </c>
      <c r="D358">
        <f t="shared" si="75"/>
        <v>210.52177488513055</v>
      </c>
      <c r="E358">
        <f t="shared" si="76"/>
        <v>5.6082371257492865E-4</v>
      </c>
      <c r="G358">
        <f t="shared" si="77"/>
        <v>-1.4136</v>
      </c>
    </row>
    <row r="359" spans="1:7" x14ac:dyDescent="0.2">
      <c r="A359">
        <f t="shared" si="72"/>
        <v>1.4136</v>
      </c>
      <c r="B359">
        <f t="shared" si="73"/>
        <v>327.10965821557778</v>
      </c>
      <c r="C359">
        <f t="shared" si="74"/>
        <v>23.192279474220307</v>
      </c>
      <c r="D359">
        <f t="shared" si="75"/>
        <v>210.52177488513055</v>
      </c>
      <c r="E359">
        <f t="shared" si="76"/>
        <v>5.6082371257492865E-4</v>
      </c>
      <c r="G359">
        <f t="shared" si="77"/>
        <v>-1.4136</v>
      </c>
    </row>
    <row r="360" spans="1:7" x14ac:dyDescent="0.2">
      <c r="A360">
        <f t="shared" si="72"/>
        <v>1.4136</v>
      </c>
      <c r="B360">
        <f t="shared" si="73"/>
        <v>327.10965821557778</v>
      </c>
      <c r="C360">
        <f t="shared" si="74"/>
        <v>23.192279474220307</v>
      </c>
      <c r="D360">
        <f t="shared" si="75"/>
        <v>210.52177488513055</v>
      </c>
      <c r="E360">
        <f t="shared" si="76"/>
        <v>5.6082371257492865E-4</v>
      </c>
      <c r="G360">
        <f t="shared" si="77"/>
        <v>-1.4136</v>
      </c>
    </row>
    <row r="361" spans="1:7" x14ac:dyDescent="0.2">
      <c r="A361">
        <f t="shared" si="72"/>
        <v>1.4136</v>
      </c>
      <c r="B361">
        <f t="shared" si="73"/>
        <v>327.10965821557778</v>
      </c>
      <c r="C361">
        <f t="shared" si="74"/>
        <v>23.192279474220307</v>
      </c>
      <c r="D361">
        <f t="shared" si="75"/>
        <v>210.52177488513055</v>
      </c>
      <c r="E361">
        <f t="shared" si="76"/>
        <v>5.6082371257492865E-4</v>
      </c>
      <c r="G361">
        <f t="shared" si="77"/>
        <v>-1.4136</v>
      </c>
    </row>
    <row r="362" spans="1:7" x14ac:dyDescent="0.2">
      <c r="A362">
        <f t="shared" si="72"/>
        <v>1.4136</v>
      </c>
      <c r="B362">
        <f t="shared" si="73"/>
        <v>327.10965821557778</v>
      </c>
      <c r="C362">
        <f t="shared" si="74"/>
        <v>23.192279474220307</v>
      </c>
      <c r="D362">
        <f t="shared" si="75"/>
        <v>210.52177488513055</v>
      </c>
      <c r="E362">
        <f t="shared" si="76"/>
        <v>5.6082371257492865E-4</v>
      </c>
      <c r="G362">
        <f t="shared" si="77"/>
        <v>-1.4136</v>
      </c>
    </row>
    <row r="363" spans="1:7" x14ac:dyDescent="0.2">
      <c r="A363">
        <f t="shared" si="72"/>
        <v>1.4136</v>
      </c>
      <c r="B363">
        <f t="shared" si="73"/>
        <v>327.10965821557778</v>
      </c>
      <c r="C363">
        <f t="shared" si="74"/>
        <v>23.192279474220307</v>
      </c>
      <c r="D363">
        <f t="shared" si="75"/>
        <v>210.52177488513055</v>
      </c>
      <c r="E363">
        <f t="shared" si="76"/>
        <v>5.6082371257492865E-4</v>
      </c>
      <c r="G363">
        <f t="shared" si="77"/>
        <v>-1.4136</v>
      </c>
    </row>
    <row r="364" spans="1:7" x14ac:dyDescent="0.2">
      <c r="A364">
        <f t="shared" si="72"/>
        <v>1.4136</v>
      </c>
      <c r="B364">
        <f t="shared" si="73"/>
        <v>327.10965821557778</v>
      </c>
      <c r="C364">
        <f t="shared" si="74"/>
        <v>23.192279474220307</v>
      </c>
      <c r="D364">
        <f t="shared" si="75"/>
        <v>210.52177488513055</v>
      </c>
      <c r="E364">
        <f t="shared" si="76"/>
        <v>5.6082371257492865E-4</v>
      </c>
      <c r="G364">
        <f t="shared" si="77"/>
        <v>-1.4136</v>
      </c>
    </row>
    <row r="365" spans="1:7" x14ac:dyDescent="0.2">
      <c r="A365">
        <f t="shared" si="72"/>
        <v>1.4136</v>
      </c>
      <c r="B365">
        <f t="shared" si="73"/>
        <v>327.10965821557778</v>
      </c>
      <c r="C365">
        <f t="shared" si="74"/>
        <v>23.192279474220307</v>
      </c>
      <c r="D365">
        <f t="shared" si="75"/>
        <v>210.52177488513055</v>
      </c>
      <c r="E365">
        <f t="shared" si="76"/>
        <v>5.6082371257492865E-4</v>
      </c>
      <c r="G365">
        <f t="shared" si="77"/>
        <v>-1.4136</v>
      </c>
    </row>
    <row r="366" spans="1:7" x14ac:dyDescent="0.2">
      <c r="A366">
        <f t="shared" si="72"/>
        <v>1.4136</v>
      </c>
      <c r="B366">
        <f t="shared" si="73"/>
        <v>327.10965821557778</v>
      </c>
      <c r="C366">
        <f t="shared" si="74"/>
        <v>23.192279474220307</v>
      </c>
      <c r="D366">
        <f t="shared" si="75"/>
        <v>210.52177488513055</v>
      </c>
      <c r="E366">
        <f t="shared" si="76"/>
        <v>5.6082371257492865E-4</v>
      </c>
      <c r="G366">
        <f t="shared" si="77"/>
        <v>-1.4136</v>
      </c>
    </row>
    <row r="367" spans="1:7" x14ac:dyDescent="0.2">
      <c r="A367">
        <f t="shared" si="72"/>
        <v>1.4136</v>
      </c>
      <c r="B367">
        <f t="shared" si="73"/>
        <v>327.10965821557778</v>
      </c>
      <c r="C367">
        <f t="shared" si="74"/>
        <v>23.192279474220307</v>
      </c>
      <c r="D367">
        <f t="shared" si="75"/>
        <v>210.52177488513055</v>
      </c>
      <c r="E367">
        <f t="shared" si="76"/>
        <v>5.6082371257492865E-4</v>
      </c>
      <c r="G367">
        <f t="shared" si="77"/>
        <v>-1.4136</v>
      </c>
    </row>
    <row r="368" spans="1:7" x14ac:dyDescent="0.2">
      <c r="A368">
        <f t="shared" si="72"/>
        <v>1.4136</v>
      </c>
      <c r="B368">
        <f t="shared" si="73"/>
        <v>327.10965821557778</v>
      </c>
      <c r="C368">
        <f t="shared" si="74"/>
        <v>23.192279474220307</v>
      </c>
      <c r="D368">
        <f t="shared" si="75"/>
        <v>210.52177488513055</v>
      </c>
      <c r="E368">
        <f t="shared" si="76"/>
        <v>5.6082371257492865E-4</v>
      </c>
      <c r="G368">
        <f t="shared" si="77"/>
        <v>-1.4136</v>
      </c>
    </row>
    <row r="369" spans="1:10" x14ac:dyDescent="0.2">
      <c r="A369">
        <f t="shared" si="72"/>
        <v>1.4136</v>
      </c>
      <c r="B369">
        <f t="shared" si="73"/>
        <v>327.10965821557778</v>
      </c>
      <c r="C369">
        <f t="shared" si="74"/>
        <v>23.192279474220307</v>
      </c>
      <c r="D369">
        <f t="shared" si="75"/>
        <v>210.52177488513055</v>
      </c>
      <c r="E369">
        <f t="shared" si="76"/>
        <v>5.6082371257492865E-4</v>
      </c>
      <c r="G369">
        <f t="shared" si="77"/>
        <v>-1.4136</v>
      </c>
    </row>
    <row r="370" spans="1:10" x14ac:dyDescent="0.2">
      <c r="A370">
        <f t="shared" si="72"/>
        <v>1.4136</v>
      </c>
      <c r="B370">
        <f t="shared" si="73"/>
        <v>327.10965821557778</v>
      </c>
      <c r="C370">
        <f t="shared" si="74"/>
        <v>23.192279474220307</v>
      </c>
      <c r="D370">
        <f t="shared" si="75"/>
        <v>210.52177488513055</v>
      </c>
      <c r="E370">
        <f t="shared" si="76"/>
        <v>5.6082371257492865E-4</v>
      </c>
      <c r="G370">
        <f t="shared" si="77"/>
        <v>-1.4136</v>
      </c>
    </row>
    <row r="371" spans="1:10" x14ac:dyDescent="0.2">
      <c r="A371">
        <f t="shared" si="72"/>
        <v>1.4136</v>
      </c>
      <c r="B371">
        <f t="shared" si="73"/>
        <v>327.10965821557778</v>
      </c>
      <c r="C371">
        <f t="shared" si="74"/>
        <v>23.192279474220307</v>
      </c>
      <c r="D371">
        <f t="shared" si="75"/>
        <v>210.52177488513055</v>
      </c>
      <c r="E371">
        <f t="shared" si="76"/>
        <v>5.6082371257492865E-4</v>
      </c>
      <c r="G371">
        <f t="shared" si="77"/>
        <v>-1.4136</v>
      </c>
    </row>
    <row r="372" spans="1:10" x14ac:dyDescent="0.2">
      <c r="A372">
        <f t="shared" si="72"/>
        <v>1.4136</v>
      </c>
      <c r="B372">
        <f t="shared" si="73"/>
        <v>327.10965821557778</v>
      </c>
      <c r="C372">
        <f t="shared" si="74"/>
        <v>23.192279474220307</v>
      </c>
      <c r="D372">
        <f t="shared" si="75"/>
        <v>210.52177488513055</v>
      </c>
      <c r="E372">
        <f t="shared" si="76"/>
        <v>5.6082371257492865E-4</v>
      </c>
      <c r="G372">
        <f t="shared" si="77"/>
        <v>-1.4136</v>
      </c>
    </row>
    <row r="373" spans="1:10" x14ac:dyDescent="0.2">
      <c r="A373">
        <f t="shared" si="72"/>
        <v>1.4136</v>
      </c>
      <c r="B373">
        <f t="shared" si="73"/>
        <v>327.10965821557778</v>
      </c>
      <c r="C373">
        <f t="shared" si="74"/>
        <v>23.192279474220307</v>
      </c>
      <c r="D373">
        <f t="shared" si="75"/>
        <v>210.52177488513055</v>
      </c>
      <c r="E373">
        <f t="shared" si="76"/>
        <v>5.6082371257492865E-4</v>
      </c>
      <c r="G373">
        <f t="shared" si="77"/>
        <v>-1.4136</v>
      </c>
    </row>
    <row r="374" spans="1:10" x14ac:dyDescent="0.2">
      <c r="A374">
        <f t="shared" si="72"/>
        <v>1.4136</v>
      </c>
      <c r="B374">
        <f t="shared" si="73"/>
        <v>327.10965821557778</v>
      </c>
      <c r="C374">
        <f t="shared" si="74"/>
        <v>23.192279474220307</v>
      </c>
      <c r="D374">
        <f t="shared" si="75"/>
        <v>210.52177488513055</v>
      </c>
      <c r="E374">
        <f t="shared" si="76"/>
        <v>5.6082371257492865E-4</v>
      </c>
      <c r="G374">
        <f t="shared" si="77"/>
        <v>-1.4136</v>
      </c>
    </row>
    <row r="375" spans="1:10" x14ac:dyDescent="0.2">
      <c r="A375">
        <f t="shared" ref="A375:A380" si="78">A182-(2*((0.0602*A182)-0.7068))</f>
        <v>1.4136</v>
      </c>
      <c r="B375">
        <f t="shared" ref="B375:B380" si="79">EXP(2.902625+(2.4818*LN(A375)))+EXP(4.841987+(2.3323*LN(A375)))</f>
        <v>327.10965821557778</v>
      </c>
      <c r="C375">
        <f t="shared" ref="C375:C380" si="80">EXP(2.2117+(2.6929*LN(A375)))</f>
        <v>23.192279474220307</v>
      </c>
      <c r="D375">
        <f t="shared" ref="D375:D380" si="81">EXP(4.0616+(1.7009*LN(A375)))+EXP(3.2137+(2.1382*LN(A375)))+EXP(3.3788+(1.7503*LN(A375)))</f>
        <v>210.52177488513055</v>
      </c>
      <c r="G375">
        <f t="shared" ref="G375:G380" si="82">(2*((0.0602*A182)-0.7068))</f>
        <v>-1.4136</v>
      </c>
    </row>
    <row r="376" spans="1:10" x14ac:dyDescent="0.2">
      <c r="A376">
        <f t="shared" si="78"/>
        <v>1.4136</v>
      </c>
      <c r="B376">
        <f t="shared" si="79"/>
        <v>327.10965821557778</v>
      </c>
      <c r="C376">
        <f t="shared" si="80"/>
        <v>23.192279474220307</v>
      </c>
      <c r="D376">
        <f t="shared" si="81"/>
        <v>210.52177488513055</v>
      </c>
      <c r="G376">
        <f t="shared" si="82"/>
        <v>-1.4136</v>
      </c>
    </row>
    <row r="377" spans="1:10" x14ac:dyDescent="0.2">
      <c r="A377">
        <f t="shared" si="78"/>
        <v>1.4136</v>
      </c>
      <c r="B377">
        <f t="shared" si="79"/>
        <v>327.10965821557778</v>
      </c>
      <c r="C377">
        <f t="shared" si="80"/>
        <v>23.192279474220307</v>
      </c>
      <c r="D377">
        <f t="shared" si="81"/>
        <v>210.52177488513055</v>
      </c>
      <c r="G377">
        <f t="shared" si="82"/>
        <v>-1.4136</v>
      </c>
    </row>
    <row r="378" spans="1:10" x14ac:dyDescent="0.2">
      <c r="A378">
        <f t="shared" si="78"/>
        <v>1.4136</v>
      </c>
      <c r="B378">
        <f t="shared" si="79"/>
        <v>327.10965821557778</v>
      </c>
      <c r="C378">
        <f t="shared" si="80"/>
        <v>23.192279474220307</v>
      </c>
      <c r="D378">
        <f t="shared" si="81"/>
        <v>210.52177488513055</v>
      </c>
      <c r="G378">
        <f t="shared" si="82"/>
        <v>-1.4136</v>
      </c>
    </row>
    <row r="379" spans="1:10" x14ac:dyDescent="0.2">
      <c r="A379">
        <f t="shared" si="78"/>
        <v>1.4136</v>
      </c>
      <c r="B379">
        <f t="shared" si="79"/>
        <v>327.10965821557778</v>
      </c>
      <c r="C379">
        <f t="shared" si="80"/>
        <v>23.192279474220307</v>
      </c>
      <c r="D379">
        <f t="shared" si="81"/>
        <v>210.52177488513055</v>
      </c>
      <c r="G379">
        <f t="shared" si="82"/>
        <v>-1.4136</v>
      </c>
    </row>
    <row r="380" spans="1:10" x14ac:dyDescent="0.2">
      <c r="A380">
        <f t="shared" si="78"/>
        <v>1.4136</v>
      </c>
      <c r="B380">
        <f t="shared" si="79"/>
        <v>327.10965821557778</v>
      </c>
      <c r="C380">
        <f t="shared" si="80"/>
        <v>23.192279474220307</v>
      </c>
      <c r="D380">
        <f t="shared" si="81"/>
        <v>210.52177488513055</v>
      </c>
      <c r="G380">
        <f t="shared" si="82"/>
        <v>-1.4136</v>
      </c>
      <c r="J380">
        <f>306-181</f>
        <v>125</v>
      </c>
    </row>
    <row r="382" spans="1:10" x14ac:dyDescent="0.2">
      <c r="A382" t="s">
        <v>34</v>
      </c>
      <c r="E382">
        <f>SUM(E218:E381)</f>
        <v>194.95603988784913</v>
      </c>
    </row>
    <row r="383" spans="1:10" x14ac:dyDescent="0.2">
      <c r="A383" t="s">
        <v>35</v>
      </c>
      <c r="E383">
        <f>E382/0.8</f>
        <v>243.69504985981141</v>
      </c>
    </row>
    <row r="386" spans="2:4" x14ac:dyDescent="0.2">
      <c r="B386" t="s">
        <v>36</v>
      </c>
    </row>
    <row r="387" spans="2:4" x14ac:dyDescent="0.2">
      <c r="B387">
        <f>H213+E383</f>
        <v>352.49894124735749</v>
      </c>
    </row>
    <row r="393" spans="2:4" x14ac:dyDescent="0.2">
      <c r="B393" s="2" t="s">
        <v>80</v>
      </c>
    </row>
    <row r="396" spans="2:4" x14ac:dyDescent="0.2">
      <c r="B396" t="s">
        <v>19</v>
      </c>
      <c r="C396" t="e">
        <f>D197</f>
        <v>#NUM!</v>
      </c>
      <c r="D396" t="s">
        <v>81</v>
      </c>
    </row>
    <row r="397" spans="2:4" x14ac:dyDescent="0.2">
      <c r="B397" t="s">
        <v>20</v>
      </c>
      <c r="C397">
        <f>B387</f>
        <v>352.49894124735749</v>
      </c>
      <c r="D397" t="s">
        <v>81</v>
      </c>
    </row>
    <row r="398" spans="2:4" x14ac:dyDescent="0.2">
      <c r="B398" t="s">
        <v>21</v>
      </c>
      <c r="C398" t="e">
        <f>C396-C397</f>
        <v>#NUM!</v>
      </c>
      <c r="D398" t="s">
        <v>81</v>
      </c>
    </row>
    <row r="400" spans="2:4" x14ac:dyDescent="0.2">
      <c r="B400" t="s">
        <v>22</v>
      </c>
    </row>
    <row r="401" spans="2:4" x14ac:dyDescent="0.2">
      <c r="B401" t="s">
        <v>23</v>
      </c>
    </row>
    <row r="402" spans="2:4" x14ac:dyDescent="0.2">
      <c r="B402" t="s">
        <v>24</v>
      </c>
      <c r="C402" t="e">
        <f>C398/10</f>
        <v>#NUM!</v>
      </c>
    </row>
    <row r="405" spans="2:4" x14ac:dyDescent="0.2">
      <c r="B405" t="s">
        <v>71</v>
      </c>
      <c r="C405" t="e">
        <f>C396/2</f>
        <v>#NUM!</v>
      </c>
      <c r="D405" t="s">
        <v>82</v>
      </c>
    </row>
    <row r="406" spans="2:4" x14ac:dyDescent="0.2">
      <c r="B406" t="s">
        <v>72</v>
      </c>
      <c r="C406">
        <f>C397/2</f>
        <v>176.24947062367875</v>
      </c>
      <c r="D406" t="s">
        <v>82</v>
      </c>
    </row>
    <row r="407" spans="2:4" x14ac:dyDescent="0.2">
      <c r="B407" t="s">
        <v>21</v>
      </c>
      <c r="C407" t="e">
        <f>C398/2</f>
        <v>#NUM!</v>
      </c>
      <c r="D407" t="s">
        <v>82</v>
      </c>
    </row>
    <row r="410" spans="2:4" x14ac:dyDescent="0.2">
      <c r="B410" t="s">
        <v>37</v>
      </c>
    </row>
    <row r="411" spans="2:4" x14ac:dyDescent="0.2">
      <c r="B411" s="2" t="s">
        <v>38</v>
      </c>
    </row>
    <row r="412" spans="2:4" x14ac:dyDescent="0.2">
      <c r="B412" t="s">
        <v>26</v>
      </c>
      <c r="C412" t="e">
        <f>C402/2</f>
        <v>#NUM!</v>
      </c>
    </row>
  </sheetData>
  <phoneticPr fontId="0" type="noConversion"/>
  <pageMargins left="0.75" right="0.75" top="1" bottom="1" header="0.5" footer="0.5"/>
  <pageSetup orientation="portrait" horizontalDpi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79"/>
  <sheetViews>
    <sheetView topLeftCell="A235" workbookViewId="0">
      <selection activeCell="R268" sqref="R268"/>
    </sheetView>
  </sheetViews>
  <sheetFormatPr defaultRowHeight="12.75" x14ac:dyDescent="0.2"/>
  <cols>
    <col min="1" max="1" width="11.140625" customWidth="1"/>
  </cols>
  <sheetData>
    <row r="1" spans="1:9" x14ac:dyDescent="0.2">
      <c r="A1" s="2" t="s">
        <v>83</v>
      </c>
    </row>
    <row r="2" spans="1:9" x14ac:dyDescent="0.2">
      <c r="A2" s="2" t="s">
        <v>101</v>
      </c>
    </row>
    <row r="3" spans="1:9" x14ac:dyDescent="0.2">
      <c r="A3" s="52" t="s">
        <v>144</v>
      </c>
      <c r="B3" s="17"/>
      <c r="C3" s="17"/>
      <c r="D3" s="17"/>
      <c r="E3" s="17"/>
      <c r="F3" s="17"/>
      <c r="G3" s="17"/>
    </row>
    <row r="4" spans="1:9" x14ac:dyDescent="0.2">
      <c r="A4" s="18" t="s">
        <v>136</v>
      </c>
      <c r="B4" s="19"/>
      <c r="C4" s="19"/>
      <c r="D4" s="19"/>
      <c r="E4" s="19"/>
      <c r="F4" s="19"/>
      <c r="G4" s="19"/>
    </row>
    <row r="6" spans="1:9" ht="13.5" thickBot="1" x14ac:dyDescent="0.25">
      <c r="A6" s="29" t="s">
        <v>143</v>
      </c>
      <c r="F6" t="s">
        <v>51</v>
      </c>
      <c r="H6" t="s">
        <v>54</v>
      </c>
      <c r="I6" t="s">
        <v>54</v>
      </c>
    </row>
    <row r="7" spans="1:9" ht="13.5" thickBot="1" x14ac:dyDescent="0.25">
      <c r="A7" s="3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t="s">
        <v>52</v>
      </c>
      <c r="G7" t="s">
        <v>53</v>
      </c>
      <c r="H7" t="s">
        <v>55</v>
      </c>
      <c r="I7" t="s">
        <v>56</v>
      </c>
    </row>
    <row r="8" spans="1:9" ht="13.5" thickTop="1" x14ac:dyDescent="0.2">
      <c r="A8">
        <v>1</v>
      </c>
      <c r="B8" s="21">
        <v>12</v>
      </c>
      <c r="C8" s="22">
        <v>8.5</v>
      </c>
      <c r="D8" s="23">
        <v>4.43</v>
      </c>
      <c r="E8" s="24">
        <v>3</v>
      </c>
      <c r="F8">
        <f t="shared" ref="F8:F23" si="0">PI()*((B8/2)*(B8/2))</f>
        <v>113.09733552923255</v>
      </c>
      <c r="G8">
        <f t="shared" ref="G8:G23" si="1">PI()*((C8/2)*(C8/2))</f>
        <v>56.745017305465637</v>
      </c>
      <c r="H8">
        <f t="shared" ref="H8:H23" si="2">(D8*100)*(F8+G8+(SQRT(F8*G8)))/3</f>
        <v>36909.721239016137</v>
      </c>
      <c r="I8">
        <f>H8/1000000</f>
        <v>3.690972123901614E-2</v>
      </c>
    </row>
    <row r="9" spans="1:9" x14ac:dyDescent="0.2">
      <c r="A9">
        <f>(A8+1)</f>
        <v>2</v>
      </c>
      <c r="B9" s="25">
        <v>32</v>
      </c>
      <c r="C9" s="26">
        <v>10</v>
      </c>
      <c r="D9" s="27">
        <v>5.0599999999999996</v>
      </c>
      <c r="E9" s="28">
        <v>5</v>
      </c>
      <c r="F9">
        <f t="shared" si="0"/>
        <v>804.24771931898704</v>
      </c>
      <c r="G9">
        <f t="shared" si="1"/>
        <v>78.539816339744831</v>
      </c>
      <c r="H9">
        <f t="shared" si="2"/>
        <v>191287.38788687767</v>
      </c>
      <c r="I9">
        <f t="shared" ref="I9:I26" si="3">H9/1000000</f>
        <v>0.19128738788687766</v>
      </c>
    </row>
    <row r="10" spans="1:9" x14ac:dyDescent="0.2">
      <c r="A10">
        <f t="shared" ref="A10:A59" si="4">(A9+1)</f>
        <v>3</v>
      </c>
      <c r="B10" s="25">
        <v>13</v>
      </c>
      <c r="C10" s="26">
        <v>17</v>
      </c>
      <c r="D10" s="27">
        <v>5.62</v>
      </c>
      <c r="E10" s="28">
        <v>3</v>
      </c>
      <c r="F10">
        <f t="shared" si="0"/>
        <v>132.73228961416876</v>
      </c>
      <c r="G10">
        <f t="shared" si="1"/>
        <v>226.98006922186255</v>
      </c>
      <c r="H10">
        <f t="shared" si="2"/>
        <v>99902.122785379805</v>
      </c>
      <c r="I10">
        <f t="shared" si="3"/>
        <v>9.9902122785379799E-2</v>
      </c>
    </row>
    <row r="11" spans="1:9" x14ac:dyDescent="0.2">
      <c r="A11">
        <f t="shared" si="4"/>
        <v>4</v>
      </c>
      <c r="B11" s="25">
        <v>9.1999999999999993</v>
      </c>
      <c r="C11" s="26">
        <v>16</v>
      </c>
      <c r="D11" s="27">
        <v>8.6300000000000008</v>
      </c>
      <c r="E11" s="28">
        <v>4</v>
      </c>
      <c r="F11">
        <f t="shared" si="0"/>
        <v>66.476100549960009</v>
      </c>
      <c r="G11">
        <f t="shared" si="1"/>
        <v>201.06192982974676</v>
      </c>
      <c r="H11">
        <f t="shared" si="2"/>
        <v>110219.09211581766</v>
      </c>
      <c r="I11">
        <f t="shared" si="3"/>
        <v>0.11021909211581767</v>
      </c>
    </row>
    <row r="12" spans="1:9" x14ac:dyDescent="0.2">
      <c r="A12">
        <f t="shared" si="4"/>
        <v>5</v>
      </c>
      <c r="B12" s="25">
        <v>24</v>
      </c>
      <c r="C12" s="26">
        <v>16</v>
      </c>
      <c r="D12" s="27">
        <v>3.3</v>
      </c>
      <c r="E12" s="28">
        <v>5</v>
      </c>
      <c r="F12">
        <f t="shared" si="0"/>
        <v>452.38934211693021</v>
      </c>
      <c r="G12">
        <f t="shared" si="1"/>
        <v>201.06192982974676</v>
      </c>
      <c r="H12">
        <f t="shared" si="2"/>
        <v>105054.85833604269</v>
      </c>
      <c r="I12">
        <f t="shared" si="3"/>
        <v>0.10505485833604268</v>
      </c>
    </row>
    <row r="13" spans="1:9" x14ac:dyDescent="0.2">
      <c r="A13">
        <f t="shared" si="4"/>
        <v>6</v>
      </c>
      <c r="B13" s="25">
        <v>21</v>
      </c>
      <c r="C13" s="26">
        <v>22</v>
      </c>
      <c r="D13" s="27">
        <v>1.6</v>
      </c>
      <c r="E13" s="28">
        <v>2</v>
      </c>
      <c r="F13">
        <f t="shared" si="0"/>
        <v>346.36059005827468</v>
      </c>
      <c r="G13">
        <f t="shared" si="1"/>
        <v>380.13271108436498</v>
      </c>
      <c r="H13">
        <f t="shared" si="2"/>
        <v>58098.520140387234</v>
      </c>
      <c r="I13">
        <f t="shared" si="3"/>
        <v>5.8098520140387237E-2</v>
      </c>
    </row>
    <row r="14" spans="1:9" x14ac:dyDescent="0.2">
      <c r="A14">
        <f t="shared" si="4"/>
        <v>7</v>
      </c>
      <c r="B14" s="25">
        <v>10</v>
      </c>
      <c r="C14" s="26">
        <v>15</v>
      </c>
      <c r="D14" s="27">
        <v>3.02</v>
      </c>
      <c r="E14" s="28">
        <v>4</v>
      </c>
      <c r="F14">
        <f t="shared" si="0"/>
        <v>78.539816339744831</v>
      </c>
      <c r="G14">
        <f t="shared" si="1"/>
        <v>176.71458676442586</v>
      </c>
      <c r="H14">
        <f t="shared" si="2"/>
        <v>37555.122179787984</v>
      </c>
      <c r="I14">
        <f t="shared" si="3"/>
        <v>3.7555122179787986E-2</v>
      </c>
    </row>
    <row r="15" spans="1:9" x14ac:dyDescent="0.2">
      <c r="A15">
        <f t="shared" si="4"/>
        <v>8</v>
      </c>
      <c r="B15" s="25">
        <v>21</v>
      </c>
      <c r="C15" s="26">
        <v>12</v>
      </c>
      <c r="D15" s="27">
        <v>13.99</v>
      </c>
      <c r="E15" s="28">
        <v>2</v>
      </c>
      <c r="F15">
        <f t="shared" si="0"/>
        <v>346.36059005827468</v>
      </c>
      <c r="G15">
        <f t="shared" si="1"/>
        <v>113.09733552923255</v>
      </c>
      <c r="H15">
        <f t="shared" si="2"/>
        <v>306557.39653545542</v>
      </c>
      <c r="I15">
        <f t="shared" si="3"/>
        <v>0.30655739653545544</v>
      </c>
    </row>
    <row r="16" spans="1:9" x14ac:dyDescent="0.2">
      <c r="A16">
        <f t="shared" si="4"/>
        <v>9</v>
      </c>
      <c r="B16" s="25">
        <v>34</v>
      </c>
      <c r="C16" s="26">
        <v>15</v>
      </c>
      <c r="D16" s="27">
        <v>2.48</v>
      </c>
      <c r="E16" s="28">
        <v>5</v>
      </c>
      <c r="F16">
        <f t="shared" si="0"/>
        <v>907.9202768874502</v>
      </c>
      <c r="G16">
        <f t="shared" si="1"/>
        <v>176.71458676442586</v>
      </c>
      <c r="H16">
        <f t="shared" si="2"/>
        <v>122775.53529739151</v>
      </c>
      <c r="I16">
        <f t="shared" si="3"/>
        <v>0.12277553529739152</v>
      </c>
    </row>
    <row r="17" spans="1:9" x14ac:dyDescent="0.2">
      <c r="A17">
        <f t="shared" si="4"/>
        <v>10</v>
      </c>
      <c r="B17" s="25">
        <v>21</v>
      </c>
      <c r="C17" s="26">
        <v>15</v>
      </c>
      <c r="D17" s="27">
        <v>4.5</v>
      </c>
      <c r="E17" s="28">
        <v>2</v>
      </c>
      <c r="F17">
        <f t="shared" si="0"/>
        <v>346.36059005827468</v>
      </c>
      <c r="G17">
        <f t="shared" si="1"/>
        <v>176.71458676442586</v>
      </c>
      <c r="H17">
        <f t="shared" si="2"/>
        <v>115571.33974393451</v>
      </c>
      <c r="I17">
        <f t="shared" si="3"/>
        <v>0.11557133974393452</v>
      </c>
    </row>
    <row r="18" spans="1:9" x14ac:dyDescent="0.2">
      <c r="A18">
        <f t="shared" si="4"/>
        <v>11</v>
      </c>
      <c r="B18" s="25">
        <v>16.7</v>
      </c>
      <c r="C18" s="26">
        <v>11.8</v>
      </c>
      <c r="D18" s="27">
        <v>2.83</v>
      </c>
      <c r="E18" s="28">
        <v>2</v>
      </c>
      <c r="F18">
        <f t="shared" si="0"/>
        <v>219.03969378991434</v>
      </c>
      <c r="G18">
        <f t="shared" si="1"/>
        <v>109.35884027146071</v>
      </c>
      <c r="H18">
        <f t="shared" si="2"/>
        <v>45578.951402584928</v>
      </c>
      <c r="I18">
        <f t="shared" si="3"/>
        <v>4.557895140258493E-2</v>
      </c>
    </row>
    <row r="19" spans="1:9" x14ac:dyDescent="0.2">
      <c r="A19">
        <f t="shared" si="4"/>
        <v>12</v>
      </c>
      <c r="B19" s="25">
        <v>11.1</v>
      </c>
      <c r="C19" s="26">
        <v>11.8</v>
      </c>
      <c r="D19" s="27">
        <v>5.53</v>
      </c>
      <c r="E19" s="28">
        <v>4</v>
      </c>
      <c r="F19">
        <f t="shared" si="0"/>
        <v>96.768907712199592</v>
      </c>
      <c r="G19">
        <f t="shared" si="1"/>
        <v>109.35884027146071</v>
      </c>
      <c r="H19">
        <f t="shared" si="2"/>
        <v>56958.852427426107</v>
      </c>
      <c r="I19">
        <f t="shared" si="3"/>
        <v>5.6958852427426106E-2</v>
      </c>
    </row>
    <row r="20" spans="1:9" x14ac:dyDescent="0.2">
      <c r="A20">
        <f t="shared" si="4"/>
        <v>13</v>
      </c>
      <c r="B20" s="25">
        <v>15</v>
      </c>
      <c r="C20" s="26">
        <v>7</v>
      </c>
      <c r="D20" s="27">
        <v>6.3</v>
      </c>
      <c r="E20" s="28">
        <v>3</v>
      </c>
      <c r="F20">
        <f t="shared" si="0"/>
        <v>176.71458676442586</v>
      </c>
      <c r="G20">
        <f t="shared" si="1"/>
        <v>38.484510006474963</v>
      </c>
      <c r="H20">
        <f t="shared" si="2"/>
        <v>62509.839824802919</v>
      </c>
      <c r="I20">
        <f t="shared" si="3"/>
        <v>6.2509839824802918E-2</v>
      </c>
    </row>
    <row r="21" spans="1:9" x14ac:dyDescent="0.2">
      <c r="A21">
        <f t="shared" si="4"/>
        <v>14</v>
      </c>
      <c r="B21" s="25">
        <v>15</v>
      </c>
      <c r="C21" s="26">
        <v>14</v>
      </c>
      <c r="D21" s="27">
        <v>1.4</v>
      </c>
      <c r="E21" s="28">
        <v>2</v>
      </c>
      <c r="F21">
        <f t="shared" si="0"/>
        <v>176.71458676442586</v>
      </c>
      <c r="G21">
        <f t="shared" si="1"/>
        <v>153.93804002589985</v>
      </c>
      <c r="H21">
        <f t="shared" si="2"/>
        <v>23127.357918176858</v>
      </c>
      <c r="I21">
        <f t="shared" si="3"/>
        <v>2.3127357918176859E-2</v>
      </c>
    </row>
    <row r="22" spans="1:9" x14ac:dyDescent="0.2">
      <c r="A22">
        <f t="shared" si="4"/>
        <v>15</v>
      </c>
      <c r="B22" s="25">
        <v>33</v>
      </c>
      <c r="C22" s="26">
        <v>34</v>
      </c>
      <c r="D22" s="27">
        <v>1.9</v>
      </c>
      <c r="E22" s="28">
        <v>5</v>
      </c>
      <c r="F22">
        <f t="shared" si="0"/>
        <v>855.2985999398212</v>
      </c>
      <c r="G22">
        <f t="shared" si="1"/>
        <v>907.9202768874502</v>
      </c>
      <c r="H22">
        <f t="shared" si="2"/>
        <v>167480.92235674986</v>
      </c>
      <c r="I22">
        <f t="shared" si="3"/>
        <v>0.16748092235674986</v>
      </c>
    </row>
    <row r="23" spans="1:9" x14ac:dyDescent="0.2">
      <c r="A23">
        <f t="shared" si="4"/>
        <v>16</v>
      </c>
      <c r="B23" s="25">
        <v>22</v>
      </c>
      <c r="C23" s="26">
        <v>12</v>
      </c>
      <c r="D23" s="27">
        <v>11.2</v>
      </c>
      <c r="E23" s="28">
        <v>3</v>
      </c>
      <c r="F23">
        <f t="shared" si="0"/>
        <v>380.13271108436498</v>
      </c>
      <c r="G23">
        <f t="shared" si="1"/>
        <v>113.09733552923255</v>
      </c>
      <c r="H23">
        <f t="shared" si="2"/>
        <v>261548.06038686226</v>
      </c>
      <c r="I23">
        <f t="shared" si="3"/>
        <v>0.26154806038686224</v>
      </c>
    </row>
    <row r="24" spans="1:9" x14ac:dyDescent="0.2">
      <c r="A24">
        <f t="shared" si="4"/>
        <v>17</v>
      </c>
      <c r="B24" s="25">
        <v>22</v>
      </c>
      <c r="C24" s="26">
        <v>20</v>
      </c>
      <c r="D24" s="27">
        <v>1.3</v>
      </c>
      <c r="E24" s="28">
        <v>4</v>
      </c>
      <c r="F24">
        <f t="shared" ref="F24:G26" si="5">PI()*((B24/2)*(B24/2))</f>
        <v>380.13271108436498</v>
      </c>
      <c r="G24">
        <f t="shared" si="5"/>
        <v>314.15926535897933</v>
      </c>
      <c r="H24">
        <f>(D24*100)*(F24+G24+(SQRT(F24*G24)))/3</f>
        <v>45060.9106279896</v>
      </c>
      <c r="I24">
        <f t="shared" si="3"/>
        <v>4.50609106279896E-2</v>
      </c>
    </row>
    <row r="25" spans="1:9" x14ac:dyDescent="0.2">
      <c r="A25">
        <f t="shared" si="4"/>
        <v>18</v>
      </c>
      <c r="B25" s="25">
        <v>10</v>
      </c>
      <c r="C25" s="26">
        <v>29</v>
      </c>
      <c r="D25" s="27">
        <v>13.1</v>
      </c>
      <c r="E25" s="28">
        <v>3</v>
      </c>
      <c r="F25">
        <f t="shared" si="5"/>
        <v>78.539816339744831</v>
      </c>
      <c r="G25">
        <f t="shared" si="5"/>
        <v>660.51985541725401</v>
      </c>
      <c r="H25">
        <f>(D25*100)*(F25+G25+(SQRT(F25*G25)))/3</f>
        <v>422180.31075878633</v>
      </c>
      <c r="I25">
        <f t="shared" si="3"/>
        <v>0.42218031075878631</v>
      </c>
    </row>
    <row r="26" spans="1:9" x14ac:dyDescent="0.2">
      <c r="A26">
        <f t="shared" si="4"/>
        <v>19</v>
      </c>
      <c r="B26" s="25">
        <v>11.5</v>
      </c>
      <c r="C26" s="26">
        <v>15</v>
      </c>
      <c r="D26" s="27">
        <v>3.98</v>
      </c>
      <c r="E26" s="28">
        <v>3</v>
      </c>
      <c r="F26">
        <f t="shared" si="5"/>
        <v>103.86890710931253</v>
      </c>
      <c r="G26">
        <f t="shared" si="5"/>
        <v>176.71458676442586</v>
      </c>
      <c r="H26">
        <f>(D26*100)*(F26+G26+(SQRT(F26*G26)))/3</f>
        <v>55197.913823266565</v>
      </c>
      <c r="I26">
        <f t="shared" si="3"/>
        <v>5.5197913823266567E-2</v>
      </c>
    </row>
    <row r="27" spans="1:9" x14ac:dyDescent="0.2">
      <c r="A27">
        <f t="shared" si="4"/>
        <v>20</v>
      </c>
      <c r="B27" s="25">
        <v>25</v>
      </c>
      <c r="C27" s="26">
        <v>15</v>
      </c>
      <c r="D27" s="27">
        <v>10.7</v>
      </c>
      <c r="E27" s="28">
        <v>3</v>
      </c>
      <c r="F27">
        <f t="shared" ref="F27:F59" si="6">PI()*((B27/2)*(B27/2))</f>
        <v>490.87385212340519</v>
      </c>
      <c r="G27">
        <f t="shared" ref="G27:G59" si="7">PI()*((C27/2)*(C27/2))</f>
        <v>176.71458676442586</v>
      </c>
      <c r="H27">
        <f t="shared" ref="H27:H59" si="8">(D27*100)*(F27+G27+(SQRT(F27*G27)))/3</f>
        <v>343153.54755773512</v>
      </c>
      <c r="I27">
        <f t="shared" ref="I27:I59" si="9">H27/1000000</f>
        <v>0.34315354755773514</v>
      </c>
    </row>
    <row r="28" spans="1:9" x14ac:dyDescent="0.2">
      <c r="A28">
        <f t="shared" si="4"/>
        <v>21</v>
      </c>
      <c r="B28" s="25">
        <v>25</v>
      </c>
      <c r="C28" s="26">
        <v>20</v>
      </c>
      <c r="D28" s="27">
        <v>1</v>
      </c>
      <c r="E28" s="28">
        <v>4</v>
      </c>
      <c r="F28">
        <f t="shared" si="6"/>
        <v>490.87385212340519</v>
      </c>
      <c r="G28">
        <f t="shared" si="7"/>
        <v>314.15926535897933</v>
      </c>
      <c r="H28">
        <f t="shared" si="8"/>
        <v>39924.406639370289</v>
      </c>
      <c r="I28">
        <f t="shared" si="9"/>
        <v>3.9924406639370288E-2</v>
      </c>
    </row>
    <row r="29" spans="1:9" x14ac:dyDescent="0.2">
      <c r="A29">
        <f t="shared" si="4"/>
        <v>22</v>
      </c>
      <c r="B29" s="25">
        <v>15</v>
      </c>
      <c r="C29" s="26">
        <v>12</v>
      </c>
      <c r="D29" s="27">
        <v>5.6</v>
      </c>
      <c r="E29" s="28">
        <v>3</v>
      </c>
      <c r="F29">
        <f t="shared" si="6"/>
        <v>176.71458676442586</v>
      </c>
      <c r="G29">
        <f t="shared" si="7"/>
        <v>113.09733552923255</v>
      </c>
      <c r="H29">
        <f t="shared" si="8"/>
        <v>80487.603784970488</v>
      </c>
      <c r="I29">
        <f t="shared" si="9"/>
        <v>8.0487603784970482E-2</v>
      </c>
    </row>
    <row r="30" spans="1:9" x14ac:dyDescent="0.2">
      <c r="A30">
        <f t="shared" si="4"/>
        <v>23</v>
      </c>
      <c r="B30" s="25">
        <v>15</v>
      </c>
      <c r="C30" s="26">
        <v>9</v>
      </c>
      <c r="D30" s="27">
        <v>10</v>
      </c>
      <c r="E30" s="28">
        <v>3</v>
      </c>
      <c r="F30">
        <f t="shared" si="6"/>
        <v>176.71458676442586</v>
      </c>
      <c r="G30">
        <f t="shared" si="7"/>
        <v>63.617251235193308</v>
      </c>
      <c r="H30">
        <f t="shared" si="8"/>
        <v>115453.5300194249</v>
      </c>
      <c r="I30">
        <f t="shared" si="9"/>
        <v>0.1154535300194249</v>
      </c>
    </row>
    <row r="31" spans="1:9" x14ac:dyDescent="0.2">
      <c r="A31">
        <f t="shared" si="4"/>
        <v>24</v>
      </c>
      <c r="B31" s="25">
        <v>15</v>
      </c>
      <c r="C31" s="26">
        <v>16</v>
      </c>
      <c r="D31" s="27">
        <v>5.0999999999999996</v>
      </c>
      <c r="E31" s="28">
        <v>5</v>
      </c>
      <c r="F31">
        <f t="shared" si="6"/>
        <v>176.71458676442586</v>
      </c>
      <c r="G31">
        <f t="shared" si="7"/>
        <v>201.06192982974676</v>
      </c>
      <c r="H31">
        <f t="shared" si="8"/>
        <v>96266.252887625233</v>
      </c>
      <c r="I31">
        <f t="shared" si="9"/>
        <v>9.6266252887625234E-2</v>
      </c>
    </row>
    <row r="32" spans="1:9" x14ac:dyDescent="0.2">
      <c r="A32">
        <f t="shared" si="4"/>
        <v>25</v>
      </c>
      <c r="B32" s="25">
        <v>10</v>
      </c>
      <c r="C32" s="26">
        <v>8</v>
      </c>
      <c r="D32" s="27">
        <v>2</v>
      </c>
      <c r="E32" s="28">
        <v>3</v>
      </c>
      <c r="F32">
        <f t="shared" si="6"/>
        <v>78.539816339744831</v>
      </c>
      <c r="G32">
        <f t="shared" si="7"/>
        <v>50.26548245743669</v>
      </c>
      <c r="H32">
        <f t="shared" si="8"/>
        <v>12775.810124598494</v>
      </c>
      <c r="I32">
        <f t="shared" si="9"/>
        <v>1.2775810124598495E-2</v>
      </c>
    </row>
    <row r="33" spans="1:9" x14ac:dyDescent="0.2">
      <c r="A33">
        <f t="shared" si="4"/>
        <v>26</v>
      </c>
      <c r="B33" s="25">
        <v>20</v>
      </c>
      <c r="C33" s="26">
        <v>25</v>
      </c>
      <c r="D33" s="27">
        <v>3.4</v>
      </c>
      <c r="E33" s="28">
        <v>1</v>
      </c>
      <c r="F33">
        <f t="shared" si="6"/>
        <v>314.15926535897933</v>
      </c>
      <c r="G33">
        <f t="shared" si="7"/>
        <v>490.87385212340519</v>
      </c>
      <c r="H33">
        <f t="shared" si="8"/>
        <v>135742.98257385899</v>
      </c>
      <c r="I33">
        <f t="shared" si="9"/>
        <v>0.13574298257385897</v>
      </c>
    </row>
    <row r="34" spans="1:9" x14ac:dyDescent="0.2">
      <c r="A34">
        <f t="shared" si="4"/>
        <v>27</v>
      </c>
      <c r="B34" s="25">
        <v>17</v>
      </c>
      <c r="C34" s="26">
        <v>15</v>
      </c>
      <c r="D34" s="27">
        <v>8.3000000000000007</v>
      </c>
      <c r="E34" s="28">
        <v>3</v>
      </c>
      <c r="F34">
        <f t="shared" si="6"/>
        <v>226.98006922186255</v>
      </c>
      <c r="G34">
        <f t="shared" si="7"/>
        <v>176.71458676442586</v>
      </c>
      <c r="H34">
        <f t="shared" si="8"/>
        <v>167098.69525056312</v>
      </c>
      <c r="I34">
        <f t="shared" si="9"/>
        <v>0.16709869525056312</v>
      </c>
    </row>
    <row r="35" spans="1:9" x14ac:dyDescent="0.2">
      <c r="A35">
        <f t="shared" si="4"/>
        <v>28</v>
      </c>
      <c r="B35" s="25">
        <v>17</v>
      </c>
      <c r="C35" s="26">
        <v>12</v>
      </c>
      <c r="D35" s="27">
        <v>2.7</v>
      </c>
      <c r="E35" s="28">
        <v>2</v>
      </c>
      <c r="F35">
        <f t="shared" si="6"/>
        <v>226.98006922186255</v>
      </c>
      <c r="G35">
        <f t="shared" si="7"/>
        <v>113.09733552923255</v>
      </c>
      <c r="H35">
        <f t="shared" si="8"/>
        <v>45026.876707575713</v>
      </c>
      <c r="I35">
        <f t="shared" si="9"/>
        <v>4.5026876707575714E-2</v>
      </c>
    </row>
    <row r="36" spans="1:9" x14ac:dyDescent="0.2">
      <c r="A36">
        <f t="shared" si="4"/>
        <v>29</v>
      </c>
      <c r="B36" s="25">
        <v>20</v>
      </c>
      <c r="C36" s="26">
        <v>9.5</v>
      </c>
      <c r="D36" s="27">
        <v>11</v>
      </c>
      <c r="E36" s="28">
        <v>5</v>
      </c>
      <c r="F36">
        <f t="shared" si="6"/>
        <v>314.15926535897933</v>
      </c>
      <c r="G36">
        <f t="shared" si="7"/>
        <v>70.882184246619701</v>
      </c>
      <c r="H36">
        <f t="shared" si="8"/>
        <v>195897.93690540854</v>
      </c>
      <c r="I36">
        <f t="shared" si="9"/>
        <v>0.19589793690540855</v>
      </c>
    </row>
    <row r="37" spans="1:9" x14ac:dyDescent="0.2">
      <c r="A37">
        <f t="shared" si="4"/>
        <v>30</v>
      </c>
      <c r="B37" s="25">
        <v>30</v>
      </c>
      <c r="C37" s="26">
        <v>25</v>
      </c>
      <c r="D37" s="27">
        <v>2.8</v>
      </c>
      <c r="E37" s="28">
        <v>4</v>
      </c>
      <c r="F37">
        <f t="shared" si="6"/>
        <v>706.85834705770344</v>
      </c>
      <c r="G37">
        <f t="shared" si="7"/>
        <v>490.87385212340519</v>
      </c>
      <c r="H37">
        <f t="shared" si="8"/>
        <v>166766.21002805818</v>
      </c>
      <c r="I37">
        <f t="shared" si="9"/>
        <v>0.16676621002805819</v>
      </c>
    </row>
    <row r="38" spans="1:9" x14ac:dyDescent="0.2">
      <c r="A38">
        <f t="shared" si="4"/>
        <v>31</v>
      </c>
      <c r="B38" s="25">
        <v>14</v>
      </c>
      <c r="C38" s="26">
        <v>12.5</v>
      </c>
      <c r="D38" s="27">
        <v>3.45</v>
      </c>
      <c r="E38" s="28">
        <v>2</v>
      </c>
      <c r="F38">
        <f t="shared" si="6"/>
        <v>153.93804002589985</v>
      </c>
      <c r="G38">
        <f t="shared" si="7"/>
        <v>122.7184630308513</v>
      </c>
      <c r="H38">
        <f t="shared" si="8"/>
        <v>47621.635889900033</v>
      </c>
      <c r="I38">
        <f t="shared" si="9"/>
        <v>4.7621635889900031E-2</v>
      </c>
    </row>
    <row r="39" spans="1:9" x14ac:dyDescent="0.2">
      <c r="A39">
        <f t="shared" si="4"/>
        <v>32</v>
      </c>
      <c r="B39" s="25">
        <v>18</v>
      </c>
      <c r="C39" s="26">
        <v>15</v>
      </c>
      <c r="D39" s="27">
        <v>2.7</v>
      </c>
      <c r="E39" s="28">
        <v>4</v>
      </c>
      <c r="F39">
        <f t="shared" si="6"/>
        <v>254.46900494077323</v>
      </c>
      <c r="G39">
        <f t="shared" si="7"/>
        <v>176.71458676442586</v>
      </c>
      <c r="H39">
        <f t="shared" si="8"/>
        <v>57891.698624025914</v>
      </c>
      <c r="I39">
        <f t="shared" si="9"/>
        <v>5.7891698624025913E-2</v>
      </c>
    </row>
    <row r="40" spans="1:9" x14ac:dyDescent="0.2">
      <c r="A40">
        <f t="shared" si="4"/>
        <v>33</v>
      </c>
      <c r="B40" s="25">
        <v>15</v>
      </c>
      <c r="C40" s="26">
        <v>12</v>
      </c>
      <c r="D40" s="27">
        <v>6.3</v>
      </c>
      <c r="E40" s="28">
        <v>3</v>
      </c>
      <c r="F40">
        <f t="shared" si="6"/>
        <v>176.71458676442586</v>
      </c>
      <c r="G40">
        <f t="shared" si="7"/>
        <v>113.09733552923255</v>
      </c>
      <c r="H40">
        <f t="shared" si="8"/>
        <v>90548.554258091797</v>
      </c>
      <c r="I40">
        <f t="shared" si="9"/>
        <v>9.0548554258091801E-2</v>
      </c>
    </row>
    <row r="41" spans="1:9" x14ac:dyDescent="0.2">
      <c r="A41">
        <f t="shared" si="4"/>
        <v>34</v>
      </c>
      <c r="B41" s="25">
        <v>10</v>
      </c>
      <c r="C41" s="26">
        <v>7</v>
      </c>
      <c r="D41" s="27">
        <v>6.5</v>
      </c>
      <c r="E41" s="28">
        <v>2</v>
      </c>
      <c r="F41">
        <f t="shared" si="6"/>
        <v>78.539816339744831</v>
      </c>
      <c r="G41">
        <f t="shared" si="7"/>
        <v>38.484510006474963</v>
      </c>
      <c r="H41">
        <f t="shared" si="8"/>
        <v>37267.142853208927</v>
      </c>
      <c r="I41">
        <f t="shared" si="9"/>
        <v>3.7267142853208923E-2</v>
      </c>
    </row>
    <row r="42" spans="1:9" x14ac:dyDescent="0.2">
      <c r="A42">
        <f t="shared" si="4"/>
        <v>35</v>
      </c>
      <c r="B42" s="25">
        <v>14</v>
      </c>
      <c r="C42" s="26">
        <v>12</v>
      </c>
      <c r="D42" s="27">
        <v>1.9</v>
      </c>
      <c r="E42" s="28">
        <v>3</v>
      </c>
      <c r="F42">
        <f t="shared" si="6"/>
        <v>153.93804002589985</v>
      </c>
      <c r="G42">
        <f t="shared" si="7"/>
        <v>113.09733552923255</v>
      </c>
      <c r="H42">
        <f t="shared" si="8"/>
        <v>25268.876910373903</v>
      </c>
      <c r="I42">
        <f t="shared" si="9"/>
        <v>2.5268876910373904E-2</v>
      </c>
    </row>
    <row r="43" spans="1:9" x14ac:dyDescent="0.2">
      <c r="A43">
        <f t="shared" si="4"/>
        <v>36</v>
      </c>
      <c r="B43" s="25">
        <v>23</v>
      </c>
      <c r="C43" s="26">
        <v>33</v>
      </c>
      <c r="D43" s="27">
        <v>2.2000000000000002</v>
      </c>
      <c r="E43" s="28">
        <v>3</v>
      </c>
      <c r="F43">
        <f t="shared" si="6"/>
        <v>415.47562843725012</v>
      </c>
      <c r="G43">
        <f t="shared" si="7"/>
        <v>855.2985999398212</v>
      </c>
      <c r="H43">
        <f t="shared" si="8"/>
        <v>136905.3718556872</v>
      </c>
      <c r="I43">
        <f t="shared" si="9"/>
        <v>0.13690537185568721</v>
      </c>
    </row>
    <row r="44" spans="1:9" x14ac:dyDescent="0.2">
      <c r="A44">
        <f t="shared" si="4"/>
        <v>37</v>
      </c>
      <c r="B44" s="25">
        <v>15</v>
      </c>
      <c r="C44" s="26">
        <v>6</v>
      </c>
      <c r="D44" s="27">
        <v>3.3</v>
      </c>
      <c r="E44" s="28">
        <v>3</v>
      </c>
      <c r="F44">
        <f t="shared" si="6"/>
        <v>176.71458676442586</v>
      </c>
      <c r="G44">
        <f t="shared" si="7"/>
        <v>28.274333882308138</v>
      </c>
      <c r="H44">
        <f t="shared" si="8"/>
        <v>30324.223088775481</v>
      </c>
      <c r="I44">
        <f t="shared" si="9"/>
        <v>3.0324223088775481E-2</v>
      </c>
    </row>
    <row r="45" spans="1:9" x14ac:dyDescent="0.2">
      <c r="A45">
        <f t="shared" si="4"/>
        <v>38</v>
      </c>
      <c r="B45" s="25">
        <v>19</v>
      </c>
      <c r="C45" s="26">
        <v>35</v>
      </c>
      <c r="D45" s="27">
        <v>7.1</v>
      </c>
      <c r="E45" s="28">
        <v>5</v>
      </c>
      <c r="F45">
        <f t="shared" si="6"/>
        <v>283.5287369864788</v>
      </c>
      <c r="G45">
        <f t="shared" si="7"/>
        <v>962.11275016187415</v>
      </c>
      <c r="H45">
        <f t="shared" si="8"/>
        <v>418410.39957447862</v>
      </c>
      <c r="I45">
        <f t="shared" si="9"/>
        <v>0.41841039957447862</v>
      </c>
    </row>
    <row r="46" spans="1:9" x14ac:dyDescent="0.2">
      <c r="A46">
        <f t="shared" si="4"/>
        <v>39</v>
      </c>
      <c r="B46" s="25">
        <v>18</v>
      </c>
      <c r="C46" s="26">
        <v>21</v>
      </c>
      <c r="D46" s="27">
        <v>10.199999999999999</v>
      </c>
      <c r="E46" s="28">
        <v>2</v>
      </c>
      <c r="F46">
        <f t="shared" si="6"/>
        <v>254.46900494077323</v>
      </c>
      <c r="G46">
        <f t="shared" si="7"/>
        <v>346.36059005827468</v>
      </c>
      <c r="H46">
        <f t="shared" si="8"/>
        <v>305221.4342595163</v>
      </c>
      <c r="I46">
        <f t="shared" si="9"/>
        <v>0.30522143425951631</v>
      </c>
    </row>
    <row r="47" spans="1:9" x14ac:dyDescent="0.2">
      <c r="A47">
        <f t="shared" si="4"/>
        <v>40</v>
      </c>
      <c r="B47" s="25"/>
      <c r="C47" s="26"/>
      <c r="D47" s="27"/>
      <c r="E47" s="28"/>
      <c r="F47">
        <f t="shared" si="6"/>
        <v>0</v>
      </c>
      <c r="G47">
        <f t="shared" si="7"/>
        <v>0</v>
      </c>
      <c r="H47">
        <f t="shared" si="8"/>
        <v>0</v>
      </c>
      <c r="I47">
        <f t="shared" si="9"/>
        <v>0</v>
      </c>
    </row>
    <row r="48" spans="1:9" x14ac:dyDescent="0.2">
      <c r="A48">
        <f t="shared" si="4"/>
        <v>41</v>
      </c>
      <c r="B48" s="25"/>
      <c r="C48" s="26"/>
      <c r="D48" s="27"/>
      <c r="E48" s="28"/>
      <c r="F48">
        <f t="shared" si="6"/>
        <v>0</v>
      </c>
      <c r="G48">
        <f t="shared" si="7"/>
        <v>0</v>
      </c>
      <c r="H48">
        <f t="shared" si="8"/>
        <v>0</v>
      </c>
      <c r="I48">
        <f t="shared" si="9"/>
        <v>0</v>
      </c>
    </row>
    <row r="49" spans="1:18" x14ac:dyDescent="0.2">
      <c r="A49">
        <f t="shared" si="4"/>
        <v>42</v>
      </c>
      <c r="B49" s="25"/>
      <c r="C49" s="26"/>
      <c r="D49" s="27"/>
      <c r="E49" s="28"/>
      <c r="F49">
        <f t="shared" si="6"/>
        <v>0</v>
      </c>
      <c r="G49">
        <f t="shared" si="7"/>
        <v>0</v>
      </c>
      <c r="H49">
        <f t="shared" si="8"/>
        <v>0</v>
      </c>
      <c r="I49">
        <f t="shared" si="9"/>
        <v>0</v>
      </c>
    </row>
    <row r="50" spans="1:18" x14ac:dyDescent="0.2">
      <c r="A50">
        <f t="shared" si="4"/>
        <v>43</v>
      </c>
      <c r="B50" s="25"/>
      <c r="C50" s="26"/>
      <c r="D50" s="27"/>
      <c r="E50" s="28"/>
      <c r="F50">
        <f t="shared" si="6"/>
        <v>0</v>
      </c>
      <c r="G50">
        <f t="shared" si="7"/>
        <v>0</v>
      </c>
      <c r="H50">
        <f t="shared" si="8"/>
        <v>0</v>
      </c>
      <c r="I50">
        <f t="shared" si="9"/>
        <v>0</v>
      </c>
    </row>
    <row r="51" spans="1:18" x14ac:dyDescent="0.2">
      <c r="A51">
        <f t="shared" si="4"/>
        <v>44</v>
      </c>
      <c r="B51" s="25"/>
      <c r="C51" s="26"/>
      <c r="D51" s="27"/>
      <c r="E51" s="28"/>
      <c r="F51">
        <f t="shared" si="6"/>
        <v>0</v>
      </c>
      <c r="G51">
        <f t="shared" si="7"/>
        <v>0</v>
      </c>
      <c r="H51">
        <f t="shared" si="8"/>
        <v>0</v>
      </c>
      <c r="I51">
        <f t="shared" si="9"/>
        <v>0</v>
      </c>
    </row>
    <row r="52" spans="1:18" x14ac:dyDescent="0.2">
      <c r="A52">
        <f t="shared" si="4"/>
        <v>45</v>
      </c>
      <c r="B52" s="25"/>
      <c r="C52" s="26"/>
      <c r="D52" s="27"/>
      <c r="E52" s="28"/>
      <c r="F52">
        <f t="shared" si="6"/>
        <v>0</v>
      </c>
      <c r="G52">
        <f t="shared" si="7"/>
        <v>0</v>
      </c>
      <c r="H52">
        <f t="shared" si="8"/>
        <v>0</v>
      </c>
      <c r="I52">
        <f t="shared" si="9"/>
        <v>0</v>
      </c>
    </row>
    <row r="53" spans="1:18" x14ac:dyDescent="0.2">
      <c r="A53">
        <f t="shared" si="4"/>
        <v>46</v>
      </c>
      <c r="B53" s="25"/>
      <c r="C53" s="26"/>
      <c r="D53" s="27"/>
      <c r="E53" s="28"/>
      <c r="F53">
        <f t="shared" si="6"/>
        <v>0</v>
      </c>
      <c r="G53">
        <f t="shared" si="7"/>
        <v>0</v>
      </c>
      <c r="H53">
        <f t="shared" si="8"/>
        <v>0</v>
      </c>
      <c r="I53">
        <f t="shared" si="9"/>
        <v>0</v>
      </c>
    </row>
    <row r="54" spans="1:18" x14ac:dyDescent="0.2">
      <c r="A54">
        <f t="shared" si="4"/>
        <v>47</v>
      </c>
      <c r="B54" s="25"/>
      <c r="C54" s="26"/>
      <c r="D54" s="27"/>
      <c r="E54" s="28"/>
      <c r="F54">
        <f t="shared" si="6"/>
        <v>0</v>
      </c>
      <c r="G54">
        <f t="shared" si="7"/>
        <v>0</v>
      </c>
      <c r="H54">
        <f t="shared" si="8"/>
        <v>0</v>
      </c>
      <c r="I54">
        <f t="shared" si="9"/>
        <v>0</v>
      </c>
    </row>
    <row r="55" spans="1:18" x14ac:dyDescent="0.2">
      <c r="A55">
        <f t="shared" si="4"/>
        <v>48</v>
      </c>
      <c r="B55" s="25"/>
      <c r="C55" s="26"/>
      <c r="D55" s="27"/>
      <c r="E55" s="28"/>
      <c r="F55">
        <f t="shared" si="6"/>
        <v>0</v>
      </c>
      <c r="G55">
        <f t="shared" si="7"/>
        <v>0</v>
      </c>
      <c r="H55">
        <f t="shared" si="8"/>
        <v>0</v>
      </c>
      <c r="I55">
        <f t="shared" si="9"/>
        <v>0</v>
      </c>
    </row>
    <row r="56" spans="1:18" x14ac:dyDescent="0.2">
      <c r="A56">
        <f t="shared" si="4"/>
        <v>49</v>
      </c>
      <c r="B56" s="25"/>
      <c r="C56" s="26"/>
      <c r="D56" s="27"/>
      <c r="E56" s="28"/>
      <c r="F56">
        <f t="shared" si="6"/>
        <v>0</v>
      </c>
      <c r="G56">
        <f t="shared" si="7"/>
        <v>0</v>
      </c>
      <c r="H56">
        <f t="shared" si="8"/>
        <v>0</v>
      </c>
      <c r="I56">
        <f t="shared" si="9"/>
        <v>0</v>
      </c>
    </row>
    <row r="57" spans="1:18" x14ac:dyDescent="0.2">
      <c r="A57">
        <f t="shared" si="4"/>
        <v>50</v>
      </c>
      <c r="B57" s="25"/>
      <c r="C57" s="26"/>
      <c r="D57" s="27"/>
      <c r="E57" s="28"/>
      <c r="F57">
        <f t="shared" si="6"/>
        <v>0</v>
      </c>
      <c r="G57">
        <f t="shared" si="7"/>
        <v>0</v>
      </c>
      <c r="H57">
        <f t="shared" si="8"/>
        <v>0</v>
      </c>
      <c r="I57">
        <f t="shared" si="9"/>
        <v>0</v>
      </c>
    </row>
    <row r="58" spans="1:18" x14ac:dyDescent="0.2">
      <c r="A58">
        <f t="shared" si="4"/>
        <v>51</v>
      </c>
      <c r="B58" s="25"/>
      <c r="C58" s="26"/>
      <c r="D58" s="27"/>
      <c r="E58" s="28"/>
      <c r="F58">
        <f t="shared" si="6"/>
        <v>0</v>
      </c>
      <c r="G58">
        <f t="shared" si="7"/>
        <v>0</v>
      </c>
      <c r="H58">
        <f t="shared" si="8"/>
        <v>0</v>
      </c>
      <c r="I58">
        <f t="shared" si="9"/>
        <v>0</v>
      </c>
    </row>
    <row r="59" spans="1:18" x14ac:dyDescent="0.2">
      <c r="A59">
        <f t="shared" si="4"/>
        <v>52</v>
      </c>
      <c r="B59" s="17"/>
      <c r="C59" s="17"/>
      <c r="D59" s="17"/>
      <c r="E59" s="17"/>
      <c r="F59">
        <f t="shared" si="6"/>
        <v>0</v>
      </c>
      <c r="G59">
        <f t="shared" si="7"/>
        <v>0</v>
      </c>
      <c r="H59">
        <f t="shared" si="8"/>
        <v>0</v>
      </c>
      <c r="I59">
        <f t="shared" si="9"/>
        <v>0</v>
      </c>
    </row>
    <row r="60" spans="1:18" x14ac:dyDescent="0.2">
      <c r="A60" s="5"/>
      <c r="B60" s="5"/>
      <c r="C60" s="5"/>
      <c r="D60" s="5"/>
      <c r="E60" s="5"/>
    </row>
    <row r="61" spans="1:18" x14ac:dyDescent="0.2">
      <c r="E61" s="2" t="s">
        <v>102</v>
      </c>
      <c r="F61" s="2"/>
      <c r="G61" s="2"/>
      <c r="I61">
        <f>SUM(I8:I59)</f>
        <v>4.871627405579984</v>
      </c>
      <c r="R61" s="2"/>
    </row>
    <row r="62" spans="1:18" x14ac:dyDescent="0.2">
      <c r="L62" s="2"/>
    </row>
    <row r="63" spans="1:18" x14ac:dyDescent="0.2">
      <c r="A63" s="29" t="s">
        <v>146</v>
      </c>
    </row>
    <row r="64" spans="1:18" x14ac:dyDescent="0.2">
      <c r="B64" t="s">
        <v>44</v>
      </c>
      <c r="C64" t="s">
        <v>44</v>
      </c>
      <c r="D64" t="s">
        <v>45</v>
      </c>
      <c r="F64" t="s">
        <v>51</v>
      </c>
      <c r="H64" t="s">
        <v>54</v>
      </c>
      <c r="I64" t="s">
        <v>54</v>
      </c>
    </row>
    <row r="65" spans="1:21" ht="13.5" thickBot="1" x14ac:dyDescent="0.25">
      <c r="A65" t="s">
        <v>39</v>
      </c>
      <c r="B65" t="s">
        <v>46</v>
      </c>
      <c r="C65" t="s">
        <v>47</v>
      </c>
      <c r="D65" t="s">
        <v>48</v>
      </c>
      <c r="E65" t="s">
        <v>49</v>
      </c>
      <c r="F65" t="s">
        <v>52</v>
      </c>
      <c r="G65" t="s">
        <v>53</v>
      </c>
      <c r="H65" t="s">
        <v>55</v>
      </c>
      <c r="I65" t="s">
        <v>56</v>
      </c>
      <c r="L65" s="10"/>
      <c r="M65" s="10"/>
      <c r="N65" s="10"/>
      <c r="O65" s="10"/>
    </row>
    <row r="66" spans="1:21" ht="13.5" thickTop="1" x14ac:dyDescent="0.2">
      <c r="A66">
        <v>1</v>
      </c>
      <c r="B66" s="55">
        <v>12.2</v>
      </c>
      <c r="C66" s="56">
        <v>12.2</v>
      </c>
      <c r="D66" s="57">
        <v>12.6</v>
      </c>
      <c r="E66" s="58">
        <v>4</v>
      </c>
      <c r="F66">
        <f t="shared" ref="F66:F79" si="10">PI()*((B66/2)*(B66/2))</f>
        <v>116.89866264007618</v>
      </c>
      <c r="G66">
        <f t="shared" ref="G66:G79" si="11">PI()*((C66/2)*(C66/2))</f>
        <v>116.89866264007618</v>
      </c>
      <c r="H66">
        <f t="shared" ref="H66:H79" si="12">(D66*100)*(F66+G66+(SQRT(F66*G66)))/3</f>
        <v>147292.31492649598</v>
      </c>
      <c r="I66">
        <f t="shared" ref="I66:I102" si="13">H66/1000000</f>
        <v>0.14729231492649597</v>
      </c>
      <c r="L66" s="10"/>
      <c r="U66" s="6"/>
    </row>
    <row r="67" spans="1:21" x14ac:dyDescent="0.2">
      <c r="A67">
        <f>(A66+1)</f>
        <v>2</v>
      </c>
      <c r="B67" s="59">
        <v>12.2</v>
      </c>
      <c r="C67" s="60">
        <v>12.2</v>
      </c>
      <c r="D67" s="61">
        <v>16.600000000000001</v>
      </c>
      <c r="E67" s="62">
        <v>4</v>
      </c>
      <c r="F67">
        <f t="shared" si="10"/>
        <v>116.89866264007618</v>
      </c>
      <c r="G67">
        <f t="shared" si="11"/>
        <v>116.89866264007618</v>
      </c>
      <c r="H67">
        <f t="shared" si="12"/>
        <v>194051.77998252652</v>
      </c>
      <c r="I67">
        <f t="shared" si="13"/>
        <v>0.19405177998252651</v>
      </c>
      <c r="L67" s="10"/>
      <c r="U67" s="6"/>
    </row>
    <row r="68" spans="1:21" x14ac:dyDescent="0.2">
      <c r="A68">
        <f t="shared" ref="A68:A115" si="14">(A67+1)</f>
        <v>3</v>
      </c>
      <c r="B68" s="59">
        <v>10</v>
      </c>
      <c r="C68" s="60">
        <v>10</v>
      </c>
      <c r="D68" s="61">
        <v>8.4499999999999993</v>
      </c>
      <c r="E68" s="62">
        <v>4</v>
      </c>
      <c r="F68">
        <f t="shared" si="10"/>
        <v>78.539816339744831</v>
      </c>
      <c r="G68">
        <f t="shared" si="11"/>
        <v>78.539816339744831</v>
      </c>
      <c r="H68">
        <f t="shared" si="12"/>
        <v>66366.144807084362</v>
      </c>
      <c r="I68">
        <f t="shared" si="13"/>
        <v>6.636614480708436E-2</v>
      </c>
      <c r="L68" s="10"/>
      <c r="U68" s="6"/>
    </row>
    <row r="69" spans="1:21" x14ac:dyDescent="0.2">
      <c r="A69">
        <f t="shared" si="14"/>
        <v>4</v>
      </c>
      <c r="B69" s="59">
        <v>10</v>
      </c>
      <c r="C69" s="60">
        <v>10</v>
      </c>
      <c r="D69" s="61">
        <v>5.7</v>
      </c>
      <c r="E69" s="62">
        <v>4</v>
      </c>
      <c r="F69">
        <f t="shared" si="10"/>
        <v>78.539816339744831</v>
      </c>
      <c r="G69">
        <f t="shared" si="11"/>
        <v>78.539816339744831</v>
      </c>
      <c r="H69">
        <f t="shared" si="12"/>
        <v>44767.695313654549</v>
      </c>
      <c r="I69">
        <f t="shared" si="13"/>
        <v>4.476769531365455E-2</v>
      </c>
      <c r="L69" s="10"/>
      <c r="U69" s="6"/>
    </row>
    <row r="70" spans="1:21" x14ac:dyDescent="0.2">
      <c r="A70">
        <f t="shared" si="14"/>
        <v>5</v>
      </c>
      <c r="B70" s="59">
        <v>25</v>
      </c>
      <c r="C70" s="60">
        <v>18</v>
      </c>
      <c r="D70" s="61">
        <v>6.4</v>
      </c>
      <c r="E70" s="62">
        <v>3</v>
      </c>
      <c r="F70">
        <f t="shared" si="10"/>
        <v>490.87385212340519</v>
      </c>
      <c r="G70">
        <f t="shared" si="11"/>
        <v>254.46900494077323</v>
      </c>
      <c r="H70">
        <f t="shared" si="12"/>
        <v>234404.69985984647</v>
      </c>
      <c r="I70">
        <f t="shared" si="13"/>
        <v>0.23440469985984647</v>
      </c>
      <c r="L70" s="10"/>
      <c r="U70" s="6"/>
    </row>
    <row r="71" spans="1:21" x14ac:dyDescent="0.2">
      <c r="A71">
        <f t="shared" si="14"/>
        <v>6</v>
      </c>
      <c r="B71" s="59">
        <v>16</v>
      </c>
      <c r="C71" s="60">
        <v>5</v>
      </c>
      <c r="D71" s="61">
        <v>8.1</v>
      </c>
      <c r="E71" s="62">
        <v>3</v>
      </c>
      <c r="F71">
        <f t="shared" si="10"/>
        <v>201.06192982974676</v>
      </c>
      <c r="G71">
        <f t="shared" si="11"/>
        <v>19.634954084936208</v>
      </c>
      <c r="H71">
        <f t="shared" si="12"/>
        <v>76552.758986349276</v>
      </c>
      <c r="I71">
        <f t="shared" si="13"/>
        <v>7.6552758986349279E-2</v>
      </c>
      <c r="L71" s="10"/>
      <c r="U71" s="6"/>
    </row>
    <row r="72" spans="1:21" x14ac:dyDescent="0.2">
      <c r="A72">
        <f t="shared" si="14"/>
        <v>7</v>
      </c>
      <c r="B72" s="59">
        <v>14</v>
      </c>
      <c r="C72" s="60">
        <v>14</v>
      </c>
      <c r="D72" s="61">
        <v>3</v>
      </c>
      <c r="E72" s="62">
        <v>4</v>
      </c>
      <c r="F72">
        <f t="shared" si="10"/>
        <v>153.93804002589985</v>
      </c>
      <c r="G72">
        <f t="shared" si="11"/>
        <v>153.93804002589985</v>
      </c>
      <c r="H72">
        <f t="shared" si="12"/>
        <v>46181.412007769955</v>
      </c>
      <c r="I72">
        <f t="shared" si="13"/>
        <v>4.6181412007769956E-2</v>
      </c>
      <c r="L72" s="10"/>
      <c r="U72" s="6"/>
    </row>
    <row r="73" spans="1:21" x14ac:dyDescent="0.2">
      <c r="A73">
        <f t="shared" si="14"/>
        <v>8</v>
      </c>
      <c r="B73" s="59">
        <v>14</v>
      </c>
      <c r="C73" s="60">
        <v>13</v>
      </c>
      <c r="D73" s="61">
        <v>1.6</v>
      </c>
      <c r="E73" s="62">
        <v>3</v>
      </c>
      <c r="F73">
        <f t="shared" si="10"/>
        <v>153.93804002589985</v>
      </c>
      <c r="G73">
        <f t="shared" si="11"/>
        <v>132.73228961416876</v>
      </c>
      <c r="H73">
        <f t="shared" si="12"/>
        <v>22912.682420181562</v>
      </c>
      <c r="I73">
        <f t="shared" si="13"/>
        <v>2.2912682420181563E-2</v>
      </c>
      <c r="L73" s="10"/>
      <c r="U73" s="6"/>
    </row>
    <row r="74" spans="1:21" x14ac:dyDescent="0.2">
      <c r="A74">
        <f t="shared" si="14"/>
        <v>9</v>
      </c>
      <c r="B74" s="59">
        <v>20</v>
      </c>
      <c r="C74" s="60">
        <v>13</v>
      </c>
      <c r="D74" s="61">
        <v>2.2999999999999998</v>
      </c>
      <c r="E74" s="62">
        <v>2</v>
      </c>
      <c r="F74">
        <f t="shared" si="10"/>
        <v>314.15926535897933</v>
      </c>
      <c r="G74">
        <f t="shared" si="11"/>
        <v>132.73228961416876</v>
      </c>
      <c r="H74">
        <f t="shared" si="12"/>
        <v>49917.289271663816</v>
      </c>
      <c r="I74">
        <f t="shared" si="13"/>
        <v>4.9917289271663813E-2</v>
      </c>
      <c r="L74" s="10"/>
      <c r="U74" s="6"/>
    </row>
    <row r="75" spans="1:21" x14ac:dyDescent="0.2">
      <c r="A75">
        <f t="shared" si="14"/>
        <v>10</v>
      </c>
      <c r="B75" s="59">
        <v>13</v>
      </c>
      <c r="C75" s="60">
        <v>14</v>
      </c>
      <c r="D75" s="61">
        <v>3.1</v>
      </c>
      <c r="E75" s="62">
        <v>4</v>
      </c>
      <c r="F75">
        <f t="shared" si="10"/>
        <v>132.73228961416876</v>
      </c>
      <c r="G75">
        <f t="shared" si="11"/>
        <v>153.93804002589985</v>
      </c>
      <c r="H75">
        <f t="shared" si="12"/>
        <v>44393.322189101775</v>
      </c>
      <c r="I75">
        <f t="shared" si="13"/>
        <v>4.4393322189101775E-2</v>
      </c>
      <c r="L75" s="10"/>
      <c r="U75" s="6"/>
    </row>
    <row r="76" spans="1:21" x14ac:dyDescent="0.2">
      <c r="A76">
        <f t="shared" si="14"/>
        <v>11</v>
      </c>
      <c r="B76" s="59">
        <v>12</v>
      </c>
      <c r="C76" s="60">
        <v>14</v>
      </c>
      <c r="D76" s="61">
        <v>0.6</v>
      </c>
      <c r="E76" s="62">
        <v>3</v>
      </c>
      <c r="F76">
        <f t="shared" si="10"/>
        <v>113.09733552923255</v>
      </c>
      <c r="G76">
        <f t="shared" si="11"/>
        <v>153.93804002589985</v>
      </c>
      <c r="H76">
        <f t="shared" si="12"/>
        <v>7979.6453401180743</v>
      </c>
      <c r="I76">
        <f t="shared" si="13"/>
        <v>7.9796453401180748E-3</v>
      </c>
      <c r="L76" s="10"/>
      <c r="U76" s="6"/>
    </row>
    <row r="77" spans="1:21" x14ac:dyDescent="0.2">
      <c r="A77">
        <f t="shared" si="14"/>
        <v>12</v>
      </c>
      <c r="B77" s="59">
        <v>18</v>
      </c>
      <c r="C77" s="60">
        <v>14</v>
      </c>
      <c r="D77" s="61">
        <v>6.6</v>
      </c>
      <c r="E77" s="62">
        <v>3</v>
      </c>
      <c r="F77">
        <f t="shared" si="10"/>
        <v>254.46900494077323</v>
      </c>
      <c r="G77">
        <f t="shared" si="11"/>
        <v>153.93804002589985</v>
      </c>
      <c r="H77">
        <f t="shared" si="12"/>
        <v>133392.02407142261</v>
      </c>
      <c r="I77">
        <f t="shared" si="13"/>
        <v>0.13339202407142262</v>
      </c>
      <c r="L77" s="10"/>
      <c r="U77" s="6"/>
    </row>
    <row r="78" spans="1:21" x14ac:dyDescent="0.2">
      <c r="A78">
        <f t="shared" si="14"/>
        <v>13</v>
      </c>
      <c r="B78" s="59">
        <v>8</v>
      </c>
      <c r="C78" s="60">
        <v>7</v>
      </c>
      <c r="D78" s="61">
        <v>4.2</v>
      </c>
      <c r="E78" s="62">
        <v>4</v>
      </c>
      <c r="F78">
        <f t="shared" si="10"/>
        <v>50.26548245743669</v>
      </c>
      <c r="G78">
        <f t="shared" si="11"/>
        <v>38.484510006474963</v>
      </c>
      <c r="H78">
        <f t="shared" si="12"/>
        <v>18582.520545983625</v>
      </c>
      <c r="I78">
        <f t="shared" si="13"/>
        <v>1.8582520545983625E-2</v>
      </c>
      <c r="L78" s="10"/>
      <c r="U78" s="6"/>
    </row>
    <row r="79" spans="1:21" x14ac:dyDescent="0.2">
      <c r="A79">
        <f t="shared" si="14"/>
        <v>14</v>
      </c>
      <c r="B79" s="59">
        <v>20</v>
      </c>
      <c r="C79" s="60">
        <v>22</v>
      </c>
      <c r="D79" s="61">
        <v>3</v>
      </c>
      <c r="E79" s="62">
        <v>4</v>
      </c>
      <c r="F79">
        <f t="shared" si="10"/>
        <v>314.15926535897933</v>
      </c>
      <c r="G79">
        <f t="shared" si="11"/>
        <v>380.13271108436498</v>
      </c>
      <c r="H79">
        <f t="shared" si="12"/>
        <v>103986.71683382215</v>
      </c>
      <c r="I79">
        <f t="shared" si="13"/>
        <v>0.10398671683382216</v>
      </c>
      <c r="L79" s="10"/>
      <c r="U79" s="6"/>
    </row>
    <row r="80" spans="1:21" x14ac:dyDescent="0.2">
      <c r="A80">
        <f t="shared" si="14"/>
        <v>15</v>
      </c>
      <c r="B80" s="59">
        <v>15</v>
      </c>
      <c r="C80" s="60">
        <v>12</v>
      </c>
      <c r="D80" s="61">
        <v>6</v>
      </c>
      <c r="E80" s="62">
        <v>3</v>
      </c>
      <c r="F80">
        <f t="shared" ref="F80:F99" si="15">PI()*((B80/2)*(B80/2))</f>
        <v>176.71458676442586</v>
      </c>
      <c r="G80">
        <f t="shared" ref="G80:G99" si="16">PI()*((C80/2)*(C80/2))</f>
        <v>113.09733552923255</v>
      </c>
      <c r="H80">
        <f t="shared" ref="H80:H99" si="17">(D80*100)*(F80+G80+(SQRT(F80*G80)))/3</f>
        <v>86236.718341039814</v>
      </c>
      <c r="I80">
        <f t="shared" si="13"/>
        <v>8.6236718341039811E-2</v>
      </c>
      <c r="L80" s="10"/>
      <c r="U80" s="6"/>
    </row>
    <row r="81" spans="1:21" x14ac:dyDescent="0.2">
      <c r="A81">
        <f t="shared" si="14"/>
        <v>16</v>
      </c>
      <c r="B81" s="59">
        <v>18</v>
      </c>
      <c r="C81" s="60">
        <v>8</v>
      </c>
      <c r="D81" s="61">
        <v>3.4</v>
      </c>
      <c r="E81" s="62">
        <v>3</v>
      </c>
      <c r="F81">
        <f t="shared" si="15"/>
        <v>254.46900494077323</v>
      </c>
      <c r="G81">
        <f t="shared" si="16"/>
        <v>50.26548245743669</v>
      </c>
      <c r="H81">
        <f t="shared" si="17"/>
        <v>47354.273265110147</v>
      </c>
      <c r="I81">
        <f t="shared" si="13"/>
        <v>4.7354273265110144E-2</v>
      </c>
      <c r="L81" s="10"/>
      <c r="U81" s="6"/>
    </row>
    <row r="82" spans="1:21" x14ac:dyDescent="0.2">
      <c r="A82">
        <f t="shared" si="14"/>
        <v>17</v>
      </c>
      <c r="B82" s="59">
        <v>10</v>
      </c>
      <c r="C82" s="60">
        <v>12</v>
      </c>
      <c r="D82" s="61">
        <v>1.9</v>
      </c>
      <c r="E82" s="62">
        <v>3</v>
      </c>
      <c r="F82">
        <f t="shared" si="15"/>
        <v>78.539816339744831</v>
      </c>
      <c r="G82">
        <f t="shared" si="16"/>
        <v>113.09733552923255</v>
      </c>
      <c r="H82">
        <f t="shared" si="17"/>
        <v>18106.045660189175</v>
      </c>
      <c r="I82">
        <f t="shared" si="13"/>
        <v>1.8106045660189175E-2</v>
      </c>
      <c r="L82" s="10"/>
      <c r="U82" s="6"/>
    </row>
    <row r="83" spans="1:21" x14ac:dyDescent="0.2">
      <c r="A83">
        <f t="shared" si="14"/>
        <v>18</v>
      </c>
      <c r="B83" s="59">
        <v>24</v>
      </c>
      <c r="C83" s="60">
        <v>18</v>
      </c>
      <c r="D83" s="61">
        <v>1.8</v>
      </c>
      <c r="E83" s="62">
        <v>4</v>
      </c>
      <c r="F83">
        <f t="shared" si="15"/>
        <v>452.38934211693021</v>
      </c>
      <c r="G83">
        <f t="shared" si="16"/>
        <v>254.46900494077323</v>
      </c>
      <c r="H83">
        <f t="shared" si="17"/>
        <v>62769.021218724061</v>
      </c>
      <c r="I83">
        <f t="shared" si="13"/>
        <v>6.2769021218724061E-2</v>
      </c>
      <c r="L83" s="10"/>
      <c r="U83" s="6"/>
    </row>
    <row r="84" spans="1:21" x14ac:dyDescent="0.2">
      <c r="A84">
        <f t="shared" si="14"/>
        <v>19</v>
      </c>
      <c r="B84" s="59">
        <v>15</v>
      </c>
      <c r="C84" s="60">
        <v>10</v>
      </c>
      <c r="D84" s="61">
        <v>1.5</v>
      </c>
      <c r="E84" s="62">
        <v>3</v>
      </c>
      <c r="F84">
        <f t="shared" si="15"/>
        <v>176.71458676442586</v>
      </c>
      <c r="G84">
        <f t="shared" si="16"/>
        <v>78.539816339744831</v>
      </c>
      <c r="H84">
        <f t="shared" si="17"/>
        <v>18653.206380689397</v>
      </c>
      <c r="I84">
        <f t="shared" si="13"/>
        <v>1.8653206380689395E-2</v>
      </c>
      <c r="L84" s="10"/>
      <c r="U84" s="6"/>
    </row>
    <row r="85" spans="1:21" x14ac:dyDescent="0.2">
      <c r="A85">
        <f t="shared" si="14"/>
        <v>20</v>
      </c>
      <c r="B85" s="59">
        <v>14</v>
      </c>
      <c r="C85" s="60">
        <v>4</v>
      </c>
      <c r="D85" s="61">
        <v>8.1</v>
      </c>
      <c r="E85" s="62">
        <v>3</v>
      </c>
      <c r="F85">
        <f t="shared" si="15"/>
        <v>153.93804002589985</v>
      </c>
      <c r="G85">
        <f t="shared" si="16"/>
        <v>12.566370614359172</v>
      </c>
      <c r="H85">
        <f t="shared" si="17"/>
        <v>56831.41110343935</v>
      </c>
      <c r="I85">
        <f t="shared" si="13"/>
        <v>5.6831411103439353E-2</v>
      </c>
      <c r="L85" s="10"/>
      <c r="U85" s="6"/>
    </row>
    <row r="86" spans="1:21" x14ac:dyDescent="0.2">
      <c r="A86">
        <f t="shared" si="14"/>
        <v>21</v>
      </c>
      <c r="B86" s="59">
        <v>31</v>
      </c>
      <c r="C86" s="60">
        <v>11</v>
      </c>
      <c r="D86" s="61">
        <v>6.6</v>
      </c>
      <c r="E86" s="62">
        <v>3</v>
      </c>
      <c r="F86">
        <f t="shared" si="15"/>
        <v>754.76763502494782</v>
      </c>
      <c r="G86">
        <f t="shared" si="16"/>
        <v>95.033177771091246</v>
      </c>
      <c r="H86">
        <f t="shared" si="17"/>
        <v>245876.74903320518</v>
      </c>
      <c r="I86">
        <f t="shared" si="13"/>
        <v>0.24587674903320519</v>
      </c>
      <c r="L86" s="10"/>
      <c r="U86" s="6"/>
    </row>
    <row r="87" spans="1:21" x14ac:dyDescent="0.2">
      <c r="A87">
        <f t="shared" si="14"/>
        <v>22</v>
      </c>
      <c r="B87" s="59">
        <v>13</v>
      </c>
      <c r="C87" s="60">
        <v>13</v>
      </c>
      <c r="D87" s="61">
        <v>1.9</v>
      </c>
      <c r="E87" s="62">
        <v>4</v>
      </c>
      <c r="F87">
        <f t="shared" si="15"/>
        <v>132.73228961416876</v>
      </c>
      <c r="G87">
        <f t="shared" si="16"/>
        <v>132.73228961416876</v>
      </c>
      <c r="H87">
        <f t="shared" si="17"/>
        <v>25219.135026692067</v>
      </c>
      <c r="I87">
        <f t="shared" si="13"/>
        <v>2.5219135026692069E-2</v>
      </c>
      <c r="L87" s="10"/>
      <c r="U87" s="6"/>
    </row>
    <row r="88" spans="1:21" x14ac:dyDescent="0.2">
      <c r="A88">
        <f t="shared" si="14"/>
        <v>23</v>
      </c>
      <c r="B88" s="59">
        <v>28</v>
      </c>
      <c r="C88" s="60">
        <v>28</v>
      </c>
      <c r="D88" s="61">
        <v>5.3</v>
      </c>
      <c r="E88" s="62">
        <v>2</v>
      </c>
      <c r="F88">
        <f t="shared" si="15"/>
        <v>615.75216010359941</v>
      </c>
      <c r="G88">
        <f t="shared" si="16"/>
        <v>615.75216010359941</v>
      </c>
      <c r="H88">
        <f t="shared" si="17"/>
        <v>326348.6448549077</v>
      </c>
      <c r="I88">
        <f t="shared" si="13"/>
        <v>0.32634864485490772</v>
      </c>
      <c r="L88" s="10"/>
      <c r="U88" s="6"/>
    </row>
    <row r="89" spans="1:21" x14ac:dyDescent="0.2">
      <c r="A89">
        <f t="shared" si="14"/>
        <v>24</v>
      </c>
      <c r="B89" s="59">
        <v>8</v>
      </c>
      <c r="C89" s="60">
        <v>20</v>
      </c>
      <c r="D89" s="61">
        <v>8.4</v>
      </c>
      <c r="E89" s="62">
        <v>4</v>
      </c>
      <c r="F89">
        <f t="shared" si="15"/>
        <v>50.26548245743669</v>
      </c>
      <c r="G89">
        <f t="shared" si="16"/>
        <v>314.15926535897933</v>
      </c>
      <c r="H89">
        <f t="shared" si="17"/>
        <v>137224.76710880219</v>
      </c>
      <c r="I89">
        <f t="shared" si="13"/>
        <v>0.13722476710880219</v>
      </c>
      <c r="L89" s="10"/>
      <c r="U89" s="6"/>
    </row>
    <row r="90" spans="1:21" x14ac:dyDescent="0.2">
      <c r="A90">
        <f t="shared" si="14"/>
        <v>25</v>
      </c>
      <c r="B90" s="59"/>
      <c r="C90" s="60"/>
      <c r="D90" s="61"/>
      <c r="E90" s="62"/>
      <c r="F90">
        <f t="shared" si="15"/>
        <v>0</v>
      </c>
      <c r="G90">
        <f t="shared" si="16"/>
        <v>0</v>
      </c>
      <c r="H90">
        <f t="shared" si="17"/>
        <v>0</v>
      </c>
      <c r="I90">
        <f t="shared" si="13"/>
        <v>0</v>
      </c>
      <c r="L90" s="10"/>
      <c r="U90" s="6"/>
    </row>
    <row r="91" spans="1:21" x14ac:dyDescent="0.2">
      <c r="A91">
        <f t="shared" si="14"/>
        <v>26</v>
      </c>
      <c r="B91" s="59"/>
      <c r="C91" s="60"/>
      <c r="D91" s="61"/>
      <c r="E91" s="62"/>
      <c r="F91">
        <f t="shared" si="15"/>
        <v>0</v>
      </c>
      <c r="G91">
        <f t="shared" si="16"/>
        <v>0</v>
      </c>
      <c r="H91">
        <f t="shared" si="17"/>
        <v>0</v>
      </c>
      <c r="I91">
        <f t="shared" si="13"/>
        <v>0</v>
      </c>
      <c r="L91" s="10"/>
      <c r="U91" s="6"/>
    </row>
    <row r="92" spans="1:21" x14ac:dyDescent="0.2">
      <c r="A92">
        <f t="shared" si="14"/>
        <v>27</v>
      </c>
      <c r="B92" s="59"/>
      <c r="C92" s="60"/>
      <c r="D92" s="61"/>
      <c r="E92" s="62"/>
      <c r="F92">
        <f t="shared" si="15"/>
        <v>0</v>
      </c>
      <c r="G92">
        <f t="shared" si="16"/>
        <v>0</v>
      </c>
      <c r="H92">
        <f t="shared" si="17"/>
        <v>0</v>
      </c>
      <c r="I92">
        <f t="shared" si="13"/>
        <v>0</v>
      </c>
      <c r="L92" s="10"/>
      <c r="U92" s="6"/>
    </row>
    <row r="93" spans="1:21" x14ac:dyDescent="0.2">
      <c r="A93">
        <f t="shared" si="14"/>
        <v>28</v>
      </c>
      <c r="B93" s="59"/>
      <c r="C93" s="60"/>
      <c r="D93" s="61"/>
      <c r="E93" s="62"/>
      <c r="F93">
        <f t="shared" si="15"/>
        <v>0</v>
      </c>
      <c r="G93">
        <f t="shared" si="16"/>
        <v>0</v>
      </c>
      <c r="H93">
        <f t="shared" si="17"/>
        <v>0</v>
      </c>
      <c r="I93">
        <f t="shared" si="13"/>
        <v>0</v>
      </c>
      <c r="L93" s="10"/>
      <c r="U93" s="6"/>
    </row>
    <row r="94" spans="1:21" x14ac:dyDescent="0.2">
      <c r="A94">
        <f t="shared" si="14"/>
        <v>29</v>
      </c>
      <c r="B94" s="59"/>
      <c r="C94" s="60"/>
      <c r="D94" s="61"/>
      <c r="E94" s="62"/>
      <c r="F94">
        <f t="shared" si="15"/>
        <v>0</v>
      </c>
      <c r="G94">
        <f t="shared" si="16"/>
        <v>0</v>
      </c>
      <c r="H94">
        <f t="shared" si="17"/>
        <v>0</v>
      </c>
      <c r="I94">
        <f t="shared" si="13"/>
        <v>0</v>
      </c>
      <c r="L94" s="10"/>
      <c r="U94" s="6"/>
    </row>
    <row r="95" spans="1:21" x14ac:dyDescent="0.2">
      <c r="A95">
        <f t="shared" si="14"/>
        <v>30</v>
      </c>
      <c r="B95" s="59"/>
      <c r="C95" s="60"/>
      <c r="D95" s="61"/>
      <c r="E95" s="62"/>
      <c r="F95">
        <f t="shared" si="15"/>
        <v>0</v>
      </c>
      <c r="G95">
        <f t="shared" si="16"/>
        <v>0</v>
      </c>
      <c r="H95">
        <f t="shared" si="17"/>
        <v>0</v>
      </c>
      <c r="I95">
        <f t="shared" si="13"/>
        <v>0</v>
      </c>
      <c r="L95" s="10"/>
      <c r="U95" s="6"/>
    </row>
    <row r="96" spans="1:21" x14ac:dyDescent="0.2">
      <c r="A96">
        <f t="shared" si="14"/>
        <v>31</v>
      </c>
      <c r="B96" s="59"/>
      <c r="C96" s="60"/>
      <c r="D96" s="61"/>
      <c r="E96" s="62"/>
      <c r="F96">
        <f t="shared" si="15"/>
        <v>0</v>
      </c>
      <c r="G96">
        <f t="shared" si="16"/>
        <v>0</v>
      </c>
      <c r="H96">
        <f t="shared" si="17"/>
        <v>0</v>
      </c>
      <c r="I96">
        <f t="shared" si="13"/>
        <v>0</v>
      </c>
      <c r="L96" s="10"/>
      <c r="U96" s="6"/>
    </row>
    <row r="97" spans="1:21" x14ac:dyDescent="0.2">
      <c r="A97">
        <f t="shared" si="14"/>
        <v>32</v>
      </c>
      <c r="B97" s="59"/>
      <c r="C97" s="60"/>
      <c r="D97" s="61"/>
      <c r="E97" s="62"/>
      <c r="F97">
        <f t="shared" si="15"/>
        <v>0</v>
      </c>
      <c r="G97">
        <f t="shared" si="16"/>
        <v>0</v>
      </c>
      <c r="H97">
        <f t="shared" si="17"/>
        <v>0</v>
      </c>
      <c r="I97">
        <f t="shared" si="13"/>
        <v>0</v>
      </c>
      <c r="L97" s="10"/>
      <c r="U97" s="6"/>
    </row>
    <row r="98" spans="1:21" x14ac:dyDescent="0.2">
      <c r="A98">
        <f t="shared" si="14"/>
        <v>33</v>
      </c>
      <c r="B98" s="59"/>
      <c r="C98" s="60"/>
      <c r="D98" s="61"/>
      <c r="E98" s="62"/>
      <c r="F98">
        <f t="shared" si="15"/>
        <v>0</v>
      </c>
      <c r="G98">
        <f t="shared" si="16"/>
        <v>0</v>
      </c>
      <c r="H98">
        <f t="shared" si="17"/>
        <v>0</v>
      </c>
      <c r="I98">
        <f t="shared" si="13"/>
        <v>0</v>
      </c>
      <c r="L98" s="10"/>
      <c r="U98" s="6"/>
    </row>
    <row r="99" spans="1:21" x14ac:dyDescent="0.2">
      <c r="A99">
        <f t="shared" si="14"/>
        <v>34</v>
      </c>
      <c r="B99" s="59"/>
      <c r="C99" s="60"/>
      <c r="D99" s="61"/>
      <c r="E99" s="62"/>
      <c r="F99">
        <f t="shared" si="15"/>
        <v>0</v>
      </c>
      <c r="G99">
        <f t="shared" si="16"/>
        <v>0</v>
      </c>
      <c r="H99">
        <f t="shared" si="17"/>
        <v>0</v>
      </c>
      <c r="I99">
        <f t="shared" si="13"/>
        <v>0</v>
      </c>
      <c r="L99" s="10"/>
      <c r="U99" s="6"/>
    </row>
    <row r="100" spans="1:21" x14ac:dyDescent="0.2">
      <c r="A100">
        <f t="shared" si="14"/>
        <v>35</v>
      </c>
      <c r="B100" s="59"/>
      <c r="C100" s="60"/>
      <c r="D100" s="61"/>
      <c r="E100" s="62"/>
      <c r="F100">
        <f t="shared" ref="F100:G102" si="18">PI()*((B100/2)*(B100/2))</f>
        <v>0</v>
      </c>
      <c r="G100">
        <f t="shared" si="18"/>
        <v>0</v>
      </c>
      <c r="H100">
        <f>(D100*100)*(F100+G100+(SQRT(F100*G100)))/3</f>
        <v>0</v>
      </c>
      <c r="I100">
        <f t="shared" si="13"/>
        <v>0</v>
      </c>
      <c r="L100" s="10"/>
      <c r="U100" s="6"/>
    </row>
    <row r="101" spans="1:21" x14ac:dyDescent="0.2">
      <c r="A101">
        <f t="shared" si="14"/>
        <v>36</v>
      </c>
      <c r="B101" s="59"/>
      <c r="C101" s="60"/>
      <c r="D101" s="61"/>
      <c r="E101" s="62"/>
      <c r="F101">
        <f t="shared" si="18"/>
        <v>0</v>
      </c>
      <c r="G101">
        <f t="shared" si="18"/>
        <v>0</v>
      </c>
      <c r="H101">
        <f>(D101*100)*(F101+G101+(SQRT(F101*G101)))/3</f>
        <v>0</v>
      </c>
      <c r="I101">
        <f t="shared" si="13"/>
        <v>0</v>
      </c>
      <c r="L101" s="10"/>
      <c r="U101" s="6"/>
    </row>
    <row r="102" spans="1:21" x14ac:dyDescent="0.2">
      <c r="A102">
        <f t="shared" si="14"/>
        <v>37</v>
      </c>
      <c r="B102" s="59"/>
      <c r="C102" s="60"/>
      <c r="D102" s="61"/>
      <c r="E102" s="62"/>
      <c r="F102">
        <f t="shared" si="18"/>
        <v>0</v>
      </c>
      <c r="G102">
        <f t="shared" si="18"/>
        <v>0</v>
      </c>
      <c r="H102">
        <f>(D102*100)*(F102+G102+(SQRT(F102*G102)))/3</f>
        <v>0</v>
      </c>
      <c r="I102">
        <f t="shared" si="13"/>
        <v>0</v>
      </c>
      <c r="L102" s="10"/>
      <c r="U102" s="6"/>
    </row>
    <row r="103" spans="1:21" x14ac:dyDescent="0.2">
      <c r="A103">
        <f t="shared" si="14"/>
        <v>38</v>
      </c>
      <c r="B103" s="59"/>
      <c r="C103" s="60"/>
      <c r="D103" s="61"/>
      <c r="E103" s="62"/>
      <c r="F103">
        <f t="shared" ref="F103:F115" si="19">PI()*((B103/2)*(B103/2))</f>
        <v>0</v>
      </c>
      <c r="G103">
        <f t="shared" ref="G103:G115" si="20">PI()*((C103/2)*(C103/2))</f>
        <v>0</v>
      </c>
      <c r="H103">
        <f t="shared" ref="H103:H115" si="21">(D103*100)*(F103+G103+(SQRT(F103*G103)))/3</f>
        <v>0</v>
      </c>
      <c r="I103">
        <f t="shared" ref="I103:I115" si="22">H103/1000000</f>
        <v>0</v>
      </c>
      <c r="L103" s="10"/>
      <c r="U103" s="6"/>
    </row>
    <row r="104" spans="1:21" x14ac:dyDescent="0.2">
      <c r="A104">
        <f t="shared" si="14"/>
        <v>39</v>
      </c>
      <c r="B104" s="59"/>
      <c r="C104" s="60"/>
      <c r="D104" s="61"/>
      <c r="E104" s="62"/>
      <c r="F104">
        <f t="shared" si="19"/>
        <v>0</v>
      </c>
      <c r="G104">
        <f t="shared" si="20"/>
        <v>0</v>
      </c>
      <c r="H104">
        <f t="shared" si="21"/>
        <v>0</v>
      </c>
      <c r="I104">
        <f t="shared" si="22"/>
        <v>0</v>
      </c>
      <c r="L104" s="10"/>
      <c r="U104" s="6"/>
    </row>
    <row r="105" spans="1:21" x14ac:dyDescent="0.2">
      <c r="A105">
        <f t="shared" si="14"/>
        <v>40</v>
      </c>
      <c r="B105" s="59"/>
      <c r="C105" s="60"/>
      <c r="D105" s="61"/>
      <c r="E105" s="62"/>
      <c r="F105">
        <f t="shared" si="19"/>
        <v>0</v>
      </c>
      <c r="G105">
        <f t="shared" si="20"/>
        <v>0</v>
      </c>
      <c r="H105">
        <f t="shared" si="21"/>
        <v>0</v>
      </c>
      <c r="I105">
        <f t="shared" si="22"/>
        <v>0</v>
      </c>
      <c r="L105" s="10"/>
      <c r="U105" s="6"/>
    </row>
    <row r="106" spans="1:21" x14ac:dyDescent="0.2">
      <c r="A106">
        <f t="shared" si="14"/>
        <v>41</v>
      </c>
      <c r="B106" s="59"/>
      <c r="C106" s="60"/>
      <c r="D106" s="61"/>
      <c r="E106" s="62"/>
      <c r="F106">
        <f t="shared" si="19"/>
        <v>0</v>
      </c>
      <c r="G106">
        <f t="shared" si="20"/>
        <v>0</v>
      </c>
      <c r="H106">
        <f t="shared" si="21"/>
        <v>0</v>
      </c>
      <c r="I106">
        <f t="shared" si="22"/>
        <v>0</v>
      </c>
      <c r="L106" s="10"/>
      <c r="U106" s="6"/>
    </row>
    <row r="107" spans="1:21" x14ac:dyDescent="0.2">
      <c r="A107">
        <f t="shared" si="14"/>
        <v>42</v>
      </c>
      <c r="B107" s="59"/>
      <c r="C107" s="60"/>
      <c r="D107" s="61"/>
      <c r="E107" s="62"/>
      <c r="F107">
        <f t="shared" si="19"/>
        <v>0</v>
      </c>
      <c r="G107">
        <f t="shared" si="20"/>
        <v>0</v>
      </c>
      <c r="H107">
        <f t="shared" si="21"/>
        <v>0</v>
      </c>
      <c r="I107">
        <f t="shared" si="22"/>
        <v>0</v>
      </c>
      <c r="L107" s="10"/>
      <c r="U107" s="6"/>
    </row>
    <row r="108" spans="1:21" x14ac:dyDescent="0.2">
      <c r="A108">
        <f t="shared" si="14"/>
        <v>43</v>
      </c>
      <c r="B108" s="59"/>
      <c r="C108" s="60"/>
      <c r="D108" s="61"/>
      <c r="E108" s="62"/>
      <c r="F108">
        <f t="shared" si="19"/>
        <v>0</v>
      </c>
      <c r="G108">
        <f t="shared" si="20"/>
        <v>0</v>
      </c>
      <c r="H108">
        <f t="shared" si="21"/>
        <v>0</v>
      </c>
      <c r="I108">
        <f t="shared" si="22"/>
        <v>0</v>
      </c>
      <c r="L108" s="10"/>
      <c r="U108" s="6"/>
    </row>
    <row r="109" spans="1:21" x14ac:dyDescent="0.2">
      <c r="A109">
        <f t="shared" si="14"/>
        <v>44</v>
      </c>
      <c r="B109" s="59"/>
      <c r="C109" s="60"/>
      <c r="D109" s="61"/>
      <c r="E109" s="62"/>
      <c r="F109">
        <f t="shared" si="19"/>
        <v>0</v>
      </c>
      <c r="G109">
        <f t="shared" si="20"/>
        <v>0</v>
      </c>
      <c r="H109">
        <f t="shared" si="21"/>
        <v>0</v>
      </c>
      <c r="I109">
        <f t="shared" si="22"/>
        <v>0</v>
      </c>
      <c r="L109" s="10"/>
      <c r="U109" s="6"/>
    </row>
    <row r="110" spans="1:21" x14ac:dyDescent="0.2">
      <c r="A110">
        <f t="shared" si="14"/>
        <v>45</v>
      </c>
      <c r="B110" s="59"/>
      <c r="C110" s="60"/>
      <c r="D110" s="61"/>
      <c r="E110" s="62"/>
      <c r="F110">
        <f t="shared" si="19"/>
        <v>0</v>
      </c>
      <c r="G110">
        <f t="shared" si="20"/>
        <v>0</v>
      </c>
      <c r="H110">
        <f t="shared" si="21"/>
        <v>0</v>
      </c>
      <c r="I110">
        <f t="shared" si="22"/>
        <v>0</v>
      </c>
      <c r="L110" s="10"/>
      <c r="U110" s="6"/>
    </row>
    <row r="111" spans="1:21" x14ac:dyDescent="0.2">
      <c r="A111">
        <f t="shared" si="14"/>
        <v>46</v>
      </c>
      <c r="B111" s="59"/>
      <c r="C111" s="60"/>
      <c r="D111" s="61"/>
      <c r="E111" s="62"/>
      <c r="F111">
        <f t="shared" si="19"/>
        <v>0</v>
      </c>
      <c r="G111">
        <f t="shared" si="20"/>
        <v>0</v>
      </c>
      <c r="H111">
        <f t="shared" si="21"/>
        <v>0</v>
      </c>
      <c r="I111">
        <f t="shared" si="22"/>
        <v>0</v>
      </c>
      <c r="L111" s="10"/>
      <c r="U111" s="6"/>
    </row>
    <row r="112" spans="1:21" x14ac:dyDescent="0.2">
      <c r="A112">
        <f t="shared" si="14"/>
        <v>47</v>
      </c>
      <c r="B112" s="59"/>
      <c r="C112" s="60"/>
      <c r="D112" s="61"/>
      <c r="E112" s="62"/>
      <c r="F112">
        <f t="shared" si="19"/>
        <v>0</v>
      </c>
      <c r="G112">
        <f t="shared" si="20"/>
        <v>0</v>
      </c>
      <c r="H112">
        <f t="shared" si="21"/>
        <v>0</v>
      </c>
      <c r="I112">
        <f t="shared" si="22"/>
        <v>0</v>
      </c>
      <c r="L112" s="10"/>
      <c r="U112" s="6"/>
    </row>
    <row r="113" spans="1:21" x14ac:dyDescent="0.2">
      <c r="A113">
        <f t="shared" si="14"/>
        <v>48</v>
      </c>
      <c r="B113" s="17"/>
      <c r="C113" s="17"/>
      <c r="D113" s="17"/>
      <c r="E113" s="17"/>
      <c r="F113">
        <f t="shared" si="19"/>
        <v>0</v>
      </c>
      <c r="G113">
        <f t="shared" si="20"/>
        <v>0</v>
      </c>
      <c r="H113">
        <f t="shared" si="21"/>
        <v>0</v>
      </c>
      <c r="I113">
        <f t="shared" si="22"/>
        <v>0</v>
      </c>
      <c r="L113" s="10"/>
      <c r="U113" s="6"/>
    </row>
    <row r="114" spans="1:21" x14ac:dyDescent="0.2">
      <c r="A114">
        <f t="shared" si="14"/>
        <v>49</v>
      </c>
      <c r="B114" s="17"/>
      <c r="C114" s="17"/>
      <c r="D114" s="17"/>
      <c r="E114" s="17"/>
      <c r="F114">
        <f t="shared" si="19"/>
        <v>0</v>
      </c>
      <c r="G114">
        <f t="shared" si="20"/>
        <v>0</v>
      </c>
      <c r="H114">
        <f t="shared" si="21"/>
        <v>0</v>
      </c>
      <c r="I114">
        <f t="shared" si="22"/>
        <v>0</v>
      </c>
      <c r="L114" s="10"/>
      <c r="U114" s="6"/>
    </row>
    <row r="115" spans="1:21" x14ac:dyDescent="0.2">
      <c r="A115">
        <f t="shared" si="14"/>
        <v>50</v>
      </c>
      <c r="B115" s="17"/>
      <c r="C115" s="17"/>
      <c r="D115" s="17"/>
      <c r="E115" s="17"/>
      <c r="F115">
        <f t="shared" si="19"/>
        <v>0</v>
      </c>
      <c r="G115">
        <f t="shared" si="20"/>
        <v>0</v>
      </c>
      <c r="H115">
        <f t="shared" si="21"/>
        <v>0</v>
      </c>
      <c r="I115">
        <f t="shared" si="22"/>
        <v>0</v>
      </c>
      <c r="L115" s="10"/>
      <c r="U115" s="6"/>
    </row>
    <row r="116" spans="1:21" x14ac:dyDescent="0.2">
      <c r="L116" s="10"/>
      <c r="U116" s="6"/>
    </row>
    <row r="117" spans="1:21" x14ac:dyDescent="0.2">
      <c r="E117" s="2" t="s">
        <v>102</v>
      </c>
      <c r="I117">
        <f>SUM(I66:I116)</f>
        <v>2.2154009785488196</v>
      </c>
      <c r="L117" s="10"/>
      <c r="U117" s="6"/>
    </row>
    <row r="118" spans="1:21" x14ac:dyDescent="0.2">
      <c r="E118" s="2"/>
      <c r="L118" s="10"/>
      <c r="U118" s="6"/>
    </row>
    <row r="119" spans="1:21" x14ac:dyDescent="0.2">
      <c r="E119" s="2"/>
      <c r="L119" s="10"/>
      <c r="U119" s="6"/>
    </row>
    <row r="120" spans="1:21" x14ac:dyDescent="0.2">
      <c r="A120" s="29" t="str">
        <f>CONCATENATE("mon int ",'Tree Biomass'!$C$4)</f>
        <v>mon int 2024</v>
      </c>
      <c r="B120" s="20"/>
      <c r="L120" s="10"/>
      <c r="U120" s="6"/>
    </row>
    <row r="121" spans="1:21" x14ac:dyDescent="0.2">
      <c r="B121" t="s">
        <v>44</v>
      </c>
      <c r="C121" t="s">
        <v>44</v>
      </c>
      <c r="D121" t="s">
        <v>45</v>
      </c>
      <c r="F121" t="s">
        <v>51</v>
      </c>
      <c r="H121" t="s">
        <v>54</v>
      </c>
      <c r="I121" t="s">
        <v>54</v>
      </c>
      <c r="L121" s="10"/>
      <c r="U121" s="6"/>
    </row>
    <row r="122" spans="1:21" ht="13.5" thickBot="1" x14ac:dyDescent="0.25">
      <c r="A122" t="s">
        <v>39</v>
      </c>
      <c r="B122" t="s">
        <v>46</v>
      </c>
      <c r="C122" t="s">
        <v>47</v>
      </c>
      <c r="D122" t="s">
        <v>48</v>
      </c>
      <c r="E122" t="s">
        <v>49</v>
      </c>
      <c r="F122" t="s">
        <v>52</v>
      </c>
      <c r="G122" t="s">
        <v>53</v>
      </c>
      <c r="H122" t="s">
        <v>55</v>
      </c>
      <c r="I122" t="s">
        <v>56</v>
      </c>
      <c r="L122" s="10"/>
      <c r="U122" s="6"/>
    </row>
    <row r="123" spans="1:21" ht="13.5" thickTop="1" x14ac:dyDescent="0.2">
      <c r="A123">
        <v>1</v>
      </c>
      <c r="B123" s="31"/>
      <c r="C123" s="32"/>
      <c r="D123" s="33"/>
      <c r="E123" s="34"/>
      <c r="F123">
        <f t="shared" ref="F123:G126" si="23">PI()*((B123/2)*(B123/2))</f>
        <v>0</v>
      </c>
      <c r="G123">
        <f t="shared" si="23"/>
        <v>0</v>
      </c>
      <c r="H123">
        <f>(D123*100)*(F123+G123+(SQRT(F123*G123)))/3</f>
        <v>0</v>
      </c>
      <c r="I123">
        <f>H123/1000000</f>
        <v>0</v>
      </c>
      <c r="L123" s="10"/>
      <c r="U123" s="6"/>
    </row>
    <row r="124" spans="1:21" x14ac:dyDescent="0.2">
      <c r="A124">
        <v>2</v>
      </c>
      <c r="B124" s="39"/>
      <c r="C124" s="40"/>
      <c r="D124" s="41"/>
      <c r="E124" s="42"/>
      <c r="F124">
        <f t="shared" si="23"/>
        <v>0</v>
      </c>
      <c r="G124">
        <f t="shared" si="23"/>
        <v>0</v>
      </c>
      <c r="H124">
        <f>(D124*100)*(F124+G124+(SQRT(F124*G124)))/3</f>
        <v>0</v>
      </c>
      <c r="I124">
        <f>H124/1000000</f>
        <v>0</v>
      </c>
      <c r="L124" s="10"/>
      <c r="U124" s="6"/>
    </row>
    <row r="125" spans="1:21" x14ac:dyDescent="0.2">
      <c r="A125">
        <v>3</v>
      </c>
      <c r="B125" s="39"/>
      <c r="C125" s="40"/>
      <c r="D125" s="41"/>
      <c r="E125" s="42"/>
      <c r="F125">
        <f t="shared" si="23"/>
        <v>0</v>
      </c>
      <c r="G125">
        <f t="shared" si="23"/>
        <v>0</v>
      </c>
      <c r="H125">
        <f>(D125*100)*(F125+G125+(SQRT(F125*G125)))/3</f>
        <v>0</v>
      </c>
      <c r="I125">
        <f>H125/1000000</f>
        <v>0</v>
      </c>
      <c r="L125" s="10"/>
      <c r="U125" s="6"/>
    </row>
    <row r="126" spans="1:21" x14ac:dyDescent="0.2">
      <c r="A126">
        <v>4</v>
      </c>
      <c r="B126" s="39"/>
      <c r="C126" s="40"/>
      <c r="D126" s="41"/>
      <c r="E126" s="42"/>
      <c r="F126">
        <f t="shared" si="23"/>
        <v>0</v>
      </c>
      <c r="G126">
        <f t="shared" si="23"/>
        <v>0</v>
      </c>
      <c r="H126">
        <f>(D126*100)*(F126+G126+(SQRT(F126*G126)))/3</f>
        <v>0</v>
      </c>
      <c r="I126">
        <f>H126/1000000</f>
        <v>0</v>
      </c>
      <c r="L126" s="10"/>
      <c r="U126" s="6"/>
    </row>
    <row r="127" spans="1:21" x14ac:dyDescent="0.2">
      <c r="A127">
        <v>5</v>
      </c>
      <c r="B127" s="39"/>
      <c r="C127" s="40"/>
      <c r="D127" s="41"/>
      <c r="E127" s="42"/>
      <c r="F127">
        <f t="shared" ref="F127:F134" si="24">PI()*((B127/2)*(B127/2))</f>
        <v>0</v>
      </c>
      <c r="G127">
        <f t="shared" ref="G127:G134" si="25">PI()*((C127/2)*(C127/2))</f>
        <v>0</v>
      </c>
      <c r="H127">
        <f t="shared" ref="H127:H134" si="26">(D127*100)*(F127+G127+(SQRT(F127*G127)))/3</f>
        <v>0</v>
      </c>
      <c r="I127">
        <f t="shared" ref="I127:I183" si="27">H127/1000000</f>
        <v>0</v>
      </c>
      <c r="L127" s="10"/>
      <c r="U127" s="6"/>
    </row>
    <row r="128" spans="1:21" x14ac:dyDescent="0.2">
      <c r="A128">
        <v>6</v>
      </c>
      <c r="B128" s="39"/>
      <c r="C128" s="40"/>
      <c r="D128" s="41"/>
      <c r="E128" s="42"/>
      <c r="F128">
        <f t="shared" si="24"/>
        <v>0</v>
      </c>
      <c r="G128">
        <f t="shared" si="25"/>
        <v>0</v>
      </c>
      <c r="H128">
        <f t="shared" si="26"/>
        <v>0</v>
      </c>
      <c r="I128">
        <f t="shared" si="27"/>
        <v>0</v>
      </c>
      <c r="L128" s="10"/>
      <c r="U128" s="6"/>
    </row>
    <row r="129" spans="1:21" x14ac:dyDescent="0.2">
      <c r="A129">
        <v>7</v>
      </c>
      <c r="B129" s="39"/>
      <c r="C129" s="40"/>
      <c r="D129" s="41"/>
      <c r="E129" s="42"/>
      <c r="F129">
        <f t="shared" si="24"/>
        <v>0</v>
      </c>
      <c r="G129">
        <f t="shared" si="25"/>
        <v>0</v>
      </c>
      <c r="H129">
        <f t="shared" si="26"/>
        <v>0</v>
      </c>
      <c r="I129">
        <f t="shared" si="27"/>
        <v>0</v>
      </c>
      <c r="L129" s="10"/>
      <c r="U129" s="6"/>
    </row>
    <row r="130" spans="1:21" x14ac:dyDescent="0.2">
      <c r="A130">
        <v>8</v>
      </c>
      <c r="B130" s="39"/>
      <c r="C130" s="40"/>
      <c r="D130" s="41"/>
      <c r="E130" s="42"/>
      <c r="F130">
        <f t="shared" si="24"/>
        <v>0</v>
      </c>
      <c r="G130">
        <f t="shared" si="25"/>
        <v>0</v>
      </c>
      <c r="H130">
        <f t="shared" si="26"/>
        <v>0</v>
      </c>
      <c r="I130">
        <f t="shared" si="27"/>
        <v>0</v>
      </c>
      <c r="L130" s="10"/>
      <c r="U130" s="6"/>
    </row>
    <row r="131" spans="1:21" x14ac:dyDescent="0.2">
      <c r="A131">
        <v>9</v>
      </c>
      <c r="B131" s="39"/>
      <c r="C131" s="40"/>
      <c r="D131" s="41"/>
      <c r="E131" s="42"/>
      <c r="F131">
        <f t="shared" si="24"/>
        <v>0</v>
      </c>
      <c r="G131">
        <f t="shared" si="25"/>
        <v>0</v>
      </c>
      <c r="H131">
        <f t="shared" si="26"/>
        <v>0</v>
      </c>
      <c r="I131">
        <f t="shared" si="27"/>
        <v>0</v>
      </c>
      <c r="L131" s="10"/>
      <c r="U131" s="6"/>
    </row>
    <row r="132" spans="1:21" x14ac:dyDescent="0.2">
      <c r="A132">
        <v>10</v>
      </c>
      <c r="B132" s="39"/>
      <c r="C132" s="40"/>
      <c r="D132" s="41"/>
      <c r="E132" s="42"/>
      <c r="F132">
        <f t="shared" si="24"/>
        <v>0</v>
      </c>
      <c r="G132">
        <f t="shared" si="25"/>
        <v>0</v>
      </c>
      <c r="H132">
        <f t="shared" si="26"/>
        <v>0</v>
      </c>
      <c r="I132">
        <f t="shared" si="27"/>
        <v>0</v>
      </c>
      <c r="L132" s="10"/>
      <c r="U132" s="6"/>
    </row>
    <row r="133" spans="1:21" x14ac:dyDescent="0.2">
      <c r="A133">
        <v>11</v>
      </c>
      <c r="B133" s="39"/>
      <c r="C133" s="40"/>
      <c r="D133" s="41"/>
      <c r="E133" s="42"/>
      <c r="F133">
        <f t="shared" si="24"/>
        <v>0</v>
      </c>
      <c r="G133">
        <f t="shared" si="25"/>
        <v>0</v>
      </c>
      <c r="H133">
        <f t="shared" si="26"/>
        <v>0</v>
      </c>
      <c r="I133">
        <f t="shared" si="27"/>
        <v>0</v>
      </c>
    </row>
    <row r="134" spans="1:21" x14ac:dyDescent="0.2">
      <c r="A134">
        <v>12</v>
      </c>
      <c r="B134" s="39"/>
      <c r="C134" s="40"/>
      <c r="D134" s="41"/>
      <c r="E134" s="42"/>
      <c r="F134">
        <f t="shared" si="24"/>
        <v>0</v>
      </c>
      <c r="G134">
        <f t="shared" si="25"/>
        <v>0</v>
      </c>
      <c r="H134">
        <f t="shared" si="26"/>
        <v>0</v>
      </c>
      <c r="I134">
        <f t="shared" si="27"/>
        <v>0</v>
      </c>
    </row>
    <row r="135" spans="1:21" x14ac:dyDescent="0.2">
      <c r="A135">
        <v>13</v>
      </c>
      <c r="B135" s="39"/>
      <c r="C135" s="40"/>
      <c r="D135" s="41"/>
      <c r="E135" s="42"/>
      <c r="F135">
        <f t="shared" ref="F135:F183" si="28">PI()*((B135/2)*(B135/2))</f>
        <v>0</v>
      </c>
      <c r="G135">
        <f t="shared" ref="G135:G183" si="29">PI()*((C135/2)*(C135/2))</f>
        <v>0</v>
      </c>
      <c r="H135">
        <f t="shared" ref="H135:H183" si="30">(D135*100)*(F135+G135+(SQRT(F135*G135)))/3</f>
        <v>0</v>
      </c>
      <c r="I135">
        <f t="shared" si="27"/>
        <v>0</v>
      </c>
    </row>
    <row r="136" spans="1:21" x14ac:dyDescent="0.2">
      <c r="A136">
        <v>14</v>
      </c>
      <c r="B136" s="39"/>
      <c r="C136" s="40"/>
      <c r="D136" s="41"/>
      <c r="E136" s="42"/>
      <c r="F136">
        <f t="shared" si="28"/>
        <v>0</v>
      </c>
      <c r="G136">
        <f t="shared" si="29"/>
        <v>0</v>
      </c>
      <c r="H136">
        <f t="shared" si="30"/>
        <v>0</v>
      </c>
      <c r="I136">
        <f t="shared" si="27"/>
        <v>0</v>
      </c>
    </row>
    <row r="137" spans="1:21" x14ac:dyDescent="0.2">
      <c r="A137">
        <v>15</v>
      </c>
      <c r="B137" s="39"/>
      <c r="C137" s="40"/>
      <c r="D137" s="41"/>
      <c r="E137" s="42"/>
      <c r="F137">
        <f t="shared" si="28"/>
        <v>0</v>
      </c>
      <c r="G137">
        <f t="shared" si="29"/>
        <v>0</v>
      </c>
      <c r="H137">
        <f t="shared" si="30"/>
        <v>0</v>
      </c>
      <c r="I137">
        <f t="shared" si="27"/>
        <v>0</v>
      </c>
    </row>
    <row r="138" spans="1:21" x14ac:dyDescent="0.2">
      <c r="A138">
        <v>16</v>
      </c>
      <c r="B138" s="39"/>
      <c r="C138" s="40"/>
      <c r="D138" s="41"/>
      <c r="E138" s="42"/>
      <c r="F138">
        <f t="shared" si="28"/>
        <v>0</v>
      </c>
      <c r="G138">
        <f t="shared" si="29"/>
        <v>0</v>
      </c>
      <c r="H138">
        <f t="shared" si="30"/>
        <v>0</v>
      </c>
      <c r="I138">
        <f t="shared" si="27"/>
        <v>0</v>
      </c>
    </row>
    <row r="139" spans="1:21" x14ac:dyDescent="0.2">
      <c r="A139">
        <v>17</v>
      </c>
      <c r="B139" s="39"/>
      <c r="C139" s="40"/>
      <c r="D139" s="41"/>
      <c r="E139" s="42"/>
      <c r="F139">
        <f t="shared" si="28"/>
        <v>0</v>
      </c>
      <c r="G139">
        <f t="shared" si="29"/>
        <v>0</v>
      </c>
      <c r="H139">
        <f t="shared" si="30"/>
        <v>0</v>
      </c>
      <c r="I139">
        <f t="shared" si="27"/>
        <v>0</v>
      </c>
    </row>
    <row r="140" spans="1:21" x14ac:dyDescent="0.2">
      <c r="A140">
        <v>18</v>
      </c>
      <c r="B140" s="39"/>
      <c r="C140" s="40"/>
      <c r="D140" s="41"/>
      <c r="E140" s="42"/>
      <c r="F140">
        <f t="shared" si="28"/>
        <v>0</v>
      </c>
      <c r="G140">
        <f t="shared" si="29"/>
        <v>0</v>
      </c>
      <c r="H140">
        <f t="shared" si="30"/>
        <v>0</v>
      </c>
      <c r="I140">
        <f t="shared" si="27"/>
        <v>0</v>
      </c>
    </row>
    <row r="141" spans="1:21" x14ac:dyDescent="0.2">
      <c r="A141">
        <v>19</v>
      </c>
      <c r="B141" s="39"/>
      <c r="C141" s="40"/>
      <c r="D141" s="41"/>
      <c r="E141" s="42"/>
      <c r="F141">
        <f t="shared" si="28"/>
        <v>0</v>
      </c>
      <c r="G141">
        <f t="shared" si="29"/>
        <v>0</v>
      </c>
      <c r="H141">
        <f t="shared" si="30"/>
        <v>0</v>
      </c>
      <c r="I141">
        <f t="shared" si="27"/>
        <v>0</v>
      </c>
    </row>
    <row r="142" spans="1:21" x14ac:dyDescent="0.2">
      <c r="A142">
        <v>20</v>
      </c>
      <c r="B142" s="39"/>
      <c r="C142" s="40"/>
      <c r="D142" s="41"/>
      <c r="E142" s="42"/>
      <c r="F142">
        <f t="shared" si="28"/>
        <v>0</v>
      </c>
      <c r="G142">
        <f t="shared" si="29"/>
        <v>0</v>
      </c>
      <c r="H142">
        <f t="shared" si="30"/>
        <v>0</v>
      </c>
      <c r="I142">
        <f t="shared" si="27"/>
        <v>0</v>
      </c>
    </row>
    <row r="143" spans="1:21" x14ac:dyDescent="0.2">
      <c r="A143">
        <v>21</v>
      </c>
      <c r="B143" s="39"/>
      <c r="C143" s="40"/>
      <c r="D143" s="41"/>
      <c r="E143" s="42"/>
      <c r="F143">
        <f t="shared" si="28"/>
        <v>0</v>
      </c>
      <c r="G143">
        <f t="shared" si="29"/>
        <v>0</v>
      </c>
      <c r="H143">
        <f t="shared" si="30"/>
        <v>0</v>
      </c>
      <c r="I143">
        <f t="shared" si="27"/>
        <v>0</v>
      </c>
    </row>
    <row r="144" spans="1:21" x14ac:dyDescent="0.2">
      <c r="A144">
        <v>22</v>
      </c>
      <c r="B144" s="19"/>
      <c r="C144" s="19"/>
      <c r="D144" s="19"/>
      <c r="E144" s="43"/>
      <c r="F144">
        <f t="shared" si="28"/>
        <v>0</v>
      </c>
      <c r="G144">
        <f t="shared" si="29"/>
        <v>0</v>
      </c>
      <c r="H144">
        <f t="shared" si="30"/>
        <v>0</v>
      </c>
      <c r="I144">
        <f t="shared" si="27"/>
        <v>0</v>
      </c>
    </row>
    <row r="145" spans="1:9" x14ac:dyDescent="0.2">
      <c r="A145">
        <v>23</v>
      </c>
      <c r="B145" s="19"/>
      <c r="C145" s="19"/>
      <c r="D145" s="19"/>
      <c r="E145" s="43"/>
      <c r="F145">
        <f t="shared" si="28"/>
        <v>0</v>
      </c>
      <c r="G145">
        <f t="shared" si="29"/>
        <v>0</v>
      </c>
      <c r="H145">
        <f t="shared" si="30"/>
        <v>0</v>
      </c>
      <c r="I145">
        <f t="shared" si="27"/>
        <v>0</v>
      </c>
    </row>
    <row r="146" spans="1:9" x14ac:dyDescent="0.2">
      <c r="A146">
        <v>24</v>
      </c>
      <c r="B146" s="19"/>
      <c r="C146" s="19"/>
      <c r="D146" s="19"/>
      <c r="E146" s="43"/>
      <c r="F146">
        <f t="shared" si="28"/>
        <v>0</v>
      </c>
      <c r="G146">
        <f t="shared" si="29"/>
        <v>0</v>
      </c>
      <c r="H146">
        <f t="shared" si="30"/>
        <v>0</v>
      </c>
      <c r="I146">
        <f t="shared" si="27"/>
        <v>0</v>
      </c>
    </row>
    <row r="147" spans="1:9" x14ac:dyDescent="0.2">
      <c r="A147">
        <v>25</v>
      </c>
      <c r="B147" s="19"/>
      <c r="C147" s="19"/>
      <c r="D147" s="19"/>
      <c r="E147" s="43"/>
      <c r="F147">
        <f t="shared" si="28"/>
        <v>0</v>
      </c>
      <c r="G147">
        <f t="shared" si="29"/>
        <v>0</v>
      </c>
      <c r="H147">
        <f t="shared" si="30"/>
        <v>0</v>
      </c>
      <c r="I147">
        <f t="shared" si="27"/>
        <v>0</v>
      </c>
    </row>
    <row r="148" spans="1:9" x14ac:dyDescent="0.2">
      <c r="A148">
        <v>26</v>
      </c>
      <c r="B148" s="19"/>
      <c r="C148" s="19"/>
      <c r="D148" s="19"/>
      <c r="E148" s="43"/>
      <c r="F148">
        <f t="shared" si="28"/>
        <v>0</v>
      </c>
      <c r="G148">
        <f t="shared" si="29"/>
        <v>0</v>
      </c>
      <c r="H148">
        <f t="shared" si="30"/>
        <v>0</v>
      </c>
      <c r="I148">
        <f t="shared" si="27"/>
        <v>0</v>
      </c>
    </row>
    <row r="149" spans="1:9" x14ac:dyDescent="0.2">
      <c r="A149">
        <v>27</v>
      </c>
      <c r="B149" s="19"/>
      <c r="C149" s="19"/>
      <c r="D149" s="19"/>
      <c r="E149" s="43"/>
      <c r="F149">
        <f t="shared" si="28"/>
        <v>0</v>
      </c>
      <c r="G149">
        <f t="shared" si="29"/>
        <v>0</v>
      </c>
      <c r="H149">
        <f t="shared" si="30"/>
        <v>0</v>
      </c>
      <c r="I149">
        <f t="shared" si="27"/>
        <v>0</v>
      </c>
    </row>
    <row r="150" spans="1:9" x14ac:dyDescent="0.2">
      <c r="A150">
        <v>28</v>
      </c>
      <c r="B150" s="19"/>
      <c r="C150" s="19"/>
      <c r="D150" s="19"/>
      <c r="E150" s="43"/>
      <c r="F150">
        <f t="shared" si="28"/>
        <v>0</v>
      </c>
      <c r="G150">
        <f t="shared" si="29"/>
        <v>0</v>
      </c>
      <c r="H150">
        <f t="shared" si="30"/>
        <v>0</v>
      </c>
      <c r="I150">
        <f t="shared" si="27"/>
        <v>0</v>
      </c>
    </row>
    <row r="151" spans="1:9" x14ac:dyDescent="0.2">
      <c r="A151">
        <v>29</v>
      </c>
      <c r="B151" s="19"/>
      <c r="C151" s="19"/>
      <c r="D151" s="19"/>
      <c r="E151" s="43"/>
      <c r="F151">
        <f t="shared" si="28"/>
        <v>0</v>
      </c>
      <c r="G151">
        <f t="shared" si="29"/>
        <v>0</v>
      </c>
      <c r="H151">
        <f t="shared" si="30"/>
        <v>0</v>
      </c>
      <c r="I151">
        <f t="shared" si="27"/>
        <v>0</v>
      </c>
    </row>
    <row r="152" spans="1:9" x14ac:dyDescent="0.2">
      <c r="A152">
        <v>30</v>
      </c>
      <c r="B152" s="19"/>
      <c r="C152" s="19"/>
      <c r="D152" s="19"/>
      <c r="E152" s="43"/>
      <c r="F152">
        <f t="shared" si="28"/>
        <v>0</v>
      </c>
      <c r="G152">
        <f t="shared" si="29"/>
        <v>0</v>
      </c>
      <c r="H152">
        <f t="shared" si="30"/>
        <v>0</v>
      </c>
      <c r="I152">
        <f t="shared" si="27"/>
        <v>0</v>
      </c>
    </row>
    <row r="153" spans="1:9" x14ac:dyDescent="0.2">
      <c r="A153">
        <v>31</v>
      </c>
      <c r="B153" s="19"/>
      <c r="C153" s="19"/>
      <c r="D153" s="19"/>
      <c r="E153" s="43"/>
      <c r="F153">
        <f t="shared" si="28"/>
        <v>0</v>
      </c>
      <c r="G153">
        <f t="shared" si="29"/>
        <v>0</v>
      </c>
      <c r="H153">
        <f t="shared" si="30"/>
        <v>0</v>
      </c>
      <c r="I153">
        <f t="shared" si="27"/>
        <v>0</v>
      </c>
    </row>
    <row r="154" spans="1:9" x14ac:dyDescent="0.2">
      <c r="A154">
        <v>32</v>
      </c>
      <c r="B154" s="19"/>
      <c r="C154" s="19"/>
      <c r="D154" s="19"/>
      <c r="E154" s="43"/>
      <c r="F154">
        <f t="shared" si="28"/>
        <v>0</v>
      </c>
      <c r="G154">
        <f t="shared" si="29"/>
        <v>0</v>
      </c>
      <c r="H154">
        <f t="shared" si="30"/>
        <v>0</v>
      </c>
      <c r="I154">
        <f t="shared" si="27"/>
        <v>0</v>
      </c>
    </row>
    <row r="155" spans="1:9" x14ac:dyDescent="0.2">
      <c r="A155">
        <v>33</v>
      </c>
      <c r="B155" s="19"/>
      <c r="C155" s="19"/>
      <c r="D155" s="19"/>
      <c r="E155" s="43"/>
      <c r="F155">
        <f t="shared" si="28"/>
        <v>0</v>
      </c>
      <c r="G155">
        <f t="shared" si="29"/>
        <v>0</v>
      </c>
      <c r="H155">
        <f t="shared" si="30"/>
        <v>0</v>
      </c>
      <c r="I155">
        <f t="shared" si="27"/>
        <v>0</v>
      </c>
    </row>
    <row r="156" spans="1:9" x14ac:dyDescent="0.2">
      <c r="A156">
        <v>34</v>
      </c>
      <c r="B156" s="19"/>
      <c r="C156" s="19"/>
      <c r="D156" s="19"/>
      <c r="E156" s="43"/>
      <c r="F156">
        <f t="shared" si="28"/>
        <v>0</v>
      </c>
      <c r="G156">
        <f t="shared" si="29"/>
        <v>0</v>
      </c>
      <c r="H156">
        <f t="shared" si="30"/>
        <v>0</v>
      </c>
      <c r="I156">
        <f t="shared" si="27"/>
        <v>0</v>
      </c>
    </row>
    <row r="157" spans="1:9" x14ac:dyDescent="0.2">
      <c r="A157">
        <v>35</v>
      </c>
      <c r="B157" s="19"/>
      <c r="C157" s="19"/>
      <c r="D157" s="19"/>
      <c r="E157" s="43"/>
      <c r="F157">
        <f t="shared" si="28"/>
        <v>0</v>
      </c>
      <c r="G157">
        <f t="shared" si="29"/>
        <v>0</v>
      </c>
      <c r="H157">
        <f t="shared" si="30"/>
        <v>0</v>
      </c>
      <c r="I157">
        <f t="shared" si="27"/>
        <v>0</v>
      </c>
    </row>
    <row r="158" spans="1:9" x14ac:dyDescent="0.2">
      <c r="A158">
        <v>36</v>
      </c>
      <c r="B158" s="19"/>
      <c r="C158" s="19"/>
      <c r="D158" s="19"/>
      <c r="E158" s="43"/>
      <c r="F158">
        <f t="shared" si="28"/>
        <v>0</v>
      </c>
      <c r="G158">
        <f t="shared" si="29"/>
        <v>0</v>
      </c>
      <c r="H158">
        <f t="shared" si="30"/>
        <v>0</v>
      </c>
      <c r="I158">
        <f t="shared" si="27"/>
        <v>0</v>
      </c>
    </row>
    <row r="159" spans="1:9" x14ac:dyDescent="0.2">
      <c r="A159">
        <v>37</v>
      </c>
      <c r="B159" s="19"/>
      <c r="C159" s="19"/>
      <c r="D159" s="19"/>
      <c r="E159" s="43"/>
      <c r="F159">
        <f t="shared" si="28"/>
        <v>0</v>
      </c>
      <c r="G159">
        <f t="shared" si="29"/>
        <v>0</v>
      </c>
      <c r="H159">
        <f t="shared" si="30"/>
        <v>0</v>
      </c>
      <c r="I159">
        <f t="shared" si="27"/>
        <v>0</v>
      </c>
    </row>
    <row r="160" spans="1:9" x14ac:dyDescent="0.2">
      <c r="A160">
        <v>38</v>
      </c>
      <c r="B160" s="19"/>
      <c r="C160" s="19"/>
      <c r="D160" s="19"/>
      <c r="E160" s="43"/>
      <c r="F160">
        <f t="shared" si="28"/>
        <v>0</v>
      </c>
      <c r="G160">
        <f t="shared" si="29"/>
        <v>0</v>
      </c>
      <c r="H160">
        <f t="shared" si="30"/>
        <v>0</v>
      </c>
      <c r="I160">
        <f t="shared" si="27"/>
        <v>0</v>
      </c>
    </row>
    <row r="161" spans="1:21" x14ac:dyDescent="0.2">
      <c r="A161">
        <v>39</v>
      </c>
      <c r="B161" s="19"/>
      <c r="C161" s="19"/>
      <c r="D161" s="19"/>
      <c r="E161" s="43"/>
      <c r="F161">
        <f t="shared" si="28"/>
        <v>0</v>
      </c>
      <c r="G161">
        <f t="shared" si="29"/>
        <v>0</v>
      </c>
      <c r="H161">
        <f t="shared" si="30"/>
        <v>0</v>
      </c>
      <c r="I161">
        <f t="shared" si="27"/>
        <v>0</v>
      </c>
    </row>
    <row r="162" spans="1:21" x14ac:dyDescent="0.2">
      <c r="A162">
        <v>40</v>
      </c>
      <c r="B162" s="19"/>
      <c r="C162" s="19"/>
      <c r="D162" s="19"/>
      <c r="E162" s="43"/>
      <c r="F162">
        <f t="shared" si="28"/>
        <v>0</v>
      </c>
      <c r="G162">
        <f t="shared" si="29"/>
        <v>0</v>
      </c>
      <c r="H162">
        <f t="shared" si="30"/>
        <v>0</v>
      </c>
      <c r="I162">
        <f t="shared" si="27"/>
        <v>0</v>
      </c>
    </row>
    <row r="163" spans="1:21" x14ac:dyDescent="0.2">
      <c r="A163">
        <v>41</v>
      </c>
      <c r="B163" s="19"/>
      <c r="C163" s="19"/>
      <c r="D163" s="19"/>
      <c r="E163" s="43"/>
      <c r="F163">
        <f t="shared" si="28"/>
        <v>0</v>
      </c>
      <c r="G163">
        <f t="shared" si="29"/>
        <v>0</v>
      </c>
      <c r="H163">
        <f t="shared" si="30"/>
        <v>0</v>
      </c>
      <c r="I163">
        <f t="shared" si="27"/>
        <v>0</v>
      </c>
    </row>
    <row r="164" spans="1:21" x14ac:dyDescent="0.2">
      <c r="A164">
        <v>42</v>
      </c>
      <c r="B164" s="19"/>
      <c r="C164" s="19"/>
      <c r="D164" s="19"/>
      <c r="E164" s="43"/>
      <c r="F164">
        <f t="shared" si="28"/>
        <v>0</v>
      </c>
      <c r="G164">
        <f t="shared" si="29"/>
        <v>0</v>
      </c>
      <c r="H164">
        <f t="shared" si="30"/>
        <v>0</v>
      </c>
      <c r="I164">
        <f t="shared" si="27"/>
        <v>0</v>
      </c>
    </row>
    <row r="165" spans="1:21" x14ac:dyDescent="0.2">
      <c r="A165">
        <v>43</v>
      </c>
      <c r="B165" s="19"/>
      <c r="C165" s="19"/>
      <c r="D165" s="19"/>
      <c r="E165" s="43"/>
      <c r="F165">
        <f t="shared" si="28"/>
        <v>0</v>
      </c>
      <c r="G165">
        <f t="shared" si="29"/>
        <v>0</v>
      </c>
      <c r="H165">
        <f t="shared" si="30"/>
        <v>0</v>
      </c>
      <c r="I165">
        <f t="shared" si="27"/>
        <v>0</v>
      </c>
    </row>
    <row r="166" spans="1:21" x14ac:dyDescent="0.2">
      <c r="A166">
        <v>44</v>
      </c>
      <c r="B166" s="19"/>
      <c r="C166" s="19"/>
      <c r="D166" s="19"/>
      <c r="E166" s="43"/>
      <c r="F166">
        <f t="shared" si="28"/>
        <v>0</v>
      </c>
      <c r="G166">
        <f t="shared" si="29"/>
        <v>0</v>
      </c>
      <c r="H166">
        <f t="shared" si="30"/>
        <v>0</v>
      </c>
      <c r="I166">
        <f t="shared" si="27"/>
        <v>0</v>
      </c>
    </row>
    <row r="167" spans="1:21" x14ac:dyDescent="0.2">
      <c r="A167">
        <v>45</v>
      </c>
      <c r="B167" s="19"/>
      <c r="C167" s="19"/>
      <c r="D167" s="19"/>
      <c r="E167" s="43"/>
      <c r="F167">
        <f t="shared" si="28"/>
        <v>0</v>
      </c>
      <c r="G167">
        <f t="shared" si="29"/>
        <v>0</v>
      </c>
      <c r="H167">
        <f t="shared" si="30"/>
        <v>0</v>
      </c>
      <c r="I167">
        <f t="shared" si="27"/>
        <v>0</v>
      </c>
      <c r="R167" s="2"/>
    </row>
    <row r="168" spans="1:21" x14ac:dyDescent="0.2">
      <c r="A168">
        <v>46</v>
      </c>
      <c r="B168" s="19"/>
      <c r="C168" s="19"/>
      <c r="D168" s="19"/>
      <c r="E168" s="43"/>
      <c r="F168">
        <f t="shared" si="28"/>
        <v>0</v>
      </c>
      <c r="G168">
        <f t="shared" si="29"/>
        <v>0</v>
      </c>
      <c r="H168">
        <f t="shared" si="30"/>
        <v>0</v>
      </c>
      <c r="I168">
        <f t="shared" si="27"/>
        <v>0</v>
      </c>
      <c r="L168" s="2"/>
    </row>
    <row r="169" spans="1:21" x14ac:dyDescent="0.2">
      <c r="A169">
        <v>47</v>
      </c>
      <c r="B169" s="19"/>
      <c r="C169" s="19"/>
      <c r="D169" s="19"/>
      <c r="E169" s="43"/>
      <c r="F169">
        <f t="shared" si="28"/>
        <v>0</v>
      </c>
      <c r="G169">
        <f t="shared" si="29"/>
        <v>0</v>
      </c>
      <c r="H169">
        <f t="shared" si="30"/>
        <v>0</v>
      </c>
      <c r="I169">
        <f t="shared" si="27"/>
        <v>0</v>
      </c>
    </row>
    <row r="170" spans="1:21" x14ac:dyDescent="0.2">
      <c r="A170">
        <v>48</v>
      </c>
      <c r="B170" s="19"/>
      <c r="C170" s="19"/>
      <c r="D170" s="19"/>
      <c r="E170" s="43"/>
      <c r="F170">
        <f t="shared" si="28"/>
        <v>0</v>
      </c>
      <c r="G170">
        <f t="shared" si="29"/>
        <v>0</v>
      </c>
      <c r="H170">
        <f t="shared" si="30"/>
        <v>0</v>
      </c>
      <c r="I170">
        <f t="shared" si="27"/>
        <v>0</v>
      </c>
    </row>
    <row r="171" spans="1:21" x14ac:dyDescent="0.2">
      <c r="A171">
        <v>49</v>
      </c>
      <c r="B171" s="19"/>
      <c r="C171" s="19"/>
      <c r="D171" s="19"/>
      <c r="E171" s="43"/>
      <c r="F171">
        <f t="shared" si="28"/>
        <v>0</v>
      </c>
      <c r="G171">
        <f t="shared" si="29"/>
        <v>0</v>
      </c>
      <c r="H171">
        <f t="shared" si="30"/>
        <v>0</v>
      </c>
      <c r="I171">
        <f t="shared" si="27"/>
        <v>0</v>
      </c>
      <c r="L171" s="10"/>
      <c r="M171" s="10"/>
      <c r="N171" s="10"/>
      <c r="O171" s="10"/>
    </row>
    <row r="172" spans="1:21" x14ac:dyDescent="0.2">
      <c r="A172">
        <v>50</v>
      </c>
      <c r="B172" s="19"/>
      <c r="C172" s="19"/>
      <c r="D172" s="19"/>
      <c r="E172" s="43"/>
      <c r="F172">
        <f t="shared" si="28"/>
        <v>0</v>
      </c>
      <c r="G172">
        <f t="shared" si="29"/>
        <v>0</v>
      </c>
      <c r="H172">
        <f t="shared" si="30"/>
        <v>0</v>
      </c>
      <c r="I172">
        <f t="shared" si="27"/>
        <v>0</v>
      </c>
      <c r="L172" s="10"/>
      <c r="U172" s="6"/>
    </row>
    <row r="173" spans="1:21" x14ac:dyDescent="0.2">
      <c r="A173">
        <v>51</v>
      </c>
      <c r="B173" s="19"/>
      <c r="C173" s="19"/>
      <c r="D173" s="19"/>
      <c r="E173" s="43"/>
      <c r="F173">
        <f t="shared" si="28"/>
        <v>0</v>
      </c>
      <c r="G173">
        <f t="shared" si="29"/>
        <v>0</v>
      </c>
      <c r="H173">
        <f t="shared" si="30"/>
        <v>0</v>
      </c>
      <c r="I173">
        <f t="shared" si="27"/>
        <v>0</v>
      </c>
      <c r="U173" s="6"/>
    </row>
    <row r="174" spans="1:21" x14ac:dyDescent="0.2">
      <c r="A174">
        <v>52</v>
      </c>
      <c r="B174" s="19"/>
      <c r="C174" s="19"/>
      <c r="D174" s="19"/>
      <c r="E174" s="43"/>
      <c r="F174">
        <f t="shared" si="28"/>
        <v>0</v>
      </c>
      <c r="G174">
        <f t="shared" si="29"/>
        <v>0</v>
      </c>
      <c r="H174">
        <f t="shared" si="30"/>
        <v>0</v>
      </c>
      <c r="I174">
        <f t="shared" si="27"/>
        <v>0</v>
      </c>
      <c r="U174" s="6"/>
    </row>
    <row r="175" spans="1:21" x14ac:dyDescent="0.2">
      <c r="A175">
        <v>53</v>
      </c>
      <c r="B175" s="19"/>
      <c r="C175" s="19"/>
      <c r="D175" s="19"/>
      <c r="E175" s="43"/>
      <c r="F175">
        <f t="shared" si="28"/>
        <v>0</v>
      </c>
      <c r="G175">
        <f t="shared" si="29"/>
        <v>0</v>
      </c>
      <c r="H175">
        <f t="shared" si="30"/>
        <v>0</v>
      </c>
      <c r="I175">
        <f t="shared" si="27"/>
        <v>0</v>
      </c>
      <c r="U175" s="6"/>
    </row>
    <row r="176" spans="1:21" x14ac:dyDescent="0.2">
      <c r="A176">
        <v>54</v>
      </c>
      <c r="B176" s="19"/>
      <c r="C176" s="19"/>
      <c r="D176" s="19"/>
      <c r="E176" s="43"/>
      <c r="F176">
        <f t="shared" si="28"/>
        <v>0</v>
      </c>
      <c r="G176">
        <f t="shared" si="29"/>
        <v>0</v>
      </c>
      <c r="H176">
        <f t="shared" si="30"/>
        <v>0</v>
      </c>
      <c r="I176">
        <f t="shared" si="27"/>
        <v>0</v>
      </c>
      <c r="U176" s="6"/>
    </row>
    <row r="177" spans="1:21" x14ac:dyDescent="0.2">
      <c r="A177">
        <v>55</v>
      </c>
      <c r="B177" s="19"/>
      <c r="C177" s="19"/>
      <c r="D177" s="19"/>
      <c r="E177" s="43"/>
      <c r="F177">
        <f t="shared" si="28"/>
        <v>0</v>
      </c>
      <c r="G177">
        <f t="shared" si="29"/>
        <v>0</v>
      </c>
      <c r="H177">
        <f t="shared" si="30"/>
        <v>0</v>
      </c>
      <c r="I177">
        <f t="shared" si="27"/>
        <v>0</v>
      </c>
      <c r="U177" s="6"/>
    </row>
    <row r="178" spans="1:21" x14ac:dyDescent="0.2">
      <c r="A178">
        <v>56</v>
      </c>
      <c r="B178" s="19"/>
      <c r="C178" s="19"/>
      <c r="D178" s="19"/>
      <c r="E178" s="43"/>
      <c r="F178">
        <f t="shared" si="28"/>
        <v>0</v>
      </c>
      <c r="G178">
        <f t="shared" si="29"/>
        <v>0</v>
      </c>
      <c r="H178">
        <f t="shared" si="30"/>
        <v>0</v>
      </c>
      <c r="I178">
        <f t="shared" si="27"/>
        <v>0</v>
      </c>
      <c r="U178" s="6"/>
    </row>
    <row r="179" spans="1:21" x14ac:dyDescent="0.2">
      <c r="A179">
        <v>57</v>
      </c>
      <c r="B179" s="19"/>
      <c r="C179" s="19"/>
      <c r="D179" s="19"/>
      <c r="E179" s="43"/>
      <c r="F179">
        <f t="shared" si="28"/>
        <v>0</v>
      </c>
      <c r="G179">
        <f t="shared" si="29"/>
        <v>0</v>
      </c>
      <c r="H179">
        <f t="shared" si="30"/>
        <v>0</v>
      </c>
      <c r="I179">
        <f t="shared" si="27"/>
        <v>0</v>
      </c>
      <c r="U179" s="6"/>
    </row>
    <row r="180" spans="1:21" x14ac:dyDescent="0.2">
      <c r="A180">
        <v>58</v>
      </c>
      <c r="B180" s="19"/>
      <c r="C180" s="19"/>
      <c r="D180" s="19"/>
      <c r="E180" s="43"/>
      <c r="F180">
        <f t="shared" si="28"/>
        <v>0</v>
      </c>
      <c r="G180">
        <f t="shared" si="29"/>
        <v>0</v>
      </c>
      <c r="H180">
        <f t="shared" si="30"/>
        <v>0</v>
      </c>
      <c r="I180">
        <f t="shared" si="27"/>
        <v>0</v>
      </c>
      <c r="U180" s="6"/>
    </row>
    <row r="181" spans="1:21" x14ac:dyDescent="0.2">
      <c r="A181">
        <v>59</v>
      </c>
      <c r="B181" s="19"/>
      <c r="C181" s="19"/>
      <c r="D181" s="19"/>
      <c r="E181" s="43"/>
      <c r="F181">
        <f t="shared" si="28"/>
        <v>0</v>
      </c>
      <c r="G181">
        <f t="shared" si="29"/>
        <v>0</v>
      </c>
      <c r="H181">
        <f t="shared" si="30"/>
        <v>0</v>
      </c>
      <c r="I181">
        <f t="shared" si="27"/>
        <v>0</v>
      </c>
      <c r="U181" s="6"/>
    </row>
    <row r="182" spans="1:21" x14ac:dyDescent="0.2">
      <c r="A182">
        <v>60</v>
      </c>
      <c r="B182" s="19"/>
      <c r="C182" s="19"/>
      <c r="D182" s="19"/>
      <c r="E182" s="43"/>
      <c r="F182">
        <f t="shared" si="28"/>
        <v>0</v>
      </c>
      <c r="G182">
        <f t="shared" si="29"/>
        <v>0</v>
      </c>
      <c r="H182">
        <f t="shared" si="30"/>
        <v>0</v>
      </c>
      <c r="I182">
        <f t="shared" si="27"/>
        <v>0</v>
      </c>
      <c r="U182" s="6"/>
    </row>
    <row r="183" spans="1:21" x14ac:dyDescent="0.2">
      <c r="A183">
        <v>61</v>
      </c>
      <c r="B183" s="19"/>
      <c r="C183" s="19"/>
      <c r="D183" s="19"/>
      <c r="E183" s="43"/>
      <c r="F183">
        <f t="shared" si="28"/>
        <v>0</v>
      </c>
      <c r="G183">
        <f t="shared" si="29"/>
        <v>0</v>
      </c>
      <c r="H183">
        <f t="shared" si="30"/>
        <v>0</v>
      </c>
      <c r="I183">
        <f t="shared" si="27"/>
        <v>0</v>
      </c>
      <c r="U183" s="6"/>
    </row>
    <row r="184" spans="1:21" x14ac:dyDescent="0.2">
      <c r="U184" s="6"/>
    </row>
    <row r="185" spans="1:21" x14ac:dyDescent="0.2">
      <c r="E185" s="2" t="s">
        <v>102</v>
      </c>
      <c r="I185">
        <f>SUM(I123:I183)</f>
        <v>0</v>
      </c>
      <c r="U185" s="6"/>
    </row>
    <row r="186" spans="1:21" x14ac:dyDescent="0.2">
      <c r="U186" s="6"/>
    </row>
    <row r="187" spans="1:21" x14ac:dyDescent="0.2">
      <c r="A187" s="29" t="str">
        <f>CONCATENATE("tues int ",'Tree Biomass'!$C$4)</f>
        <v>tues int 2024</v>
      </c>
      <c r="B187" s="20"/>
      <c r="U187" s="6"/>
    </row>
    <row r="188" spans="1:21" x14ac:dyDescent="0.2">
      <c r="B188" t="s">
        <v>44</v>
      </c>
      <c r="C188" t="s">
        <v>44</v>
      </c>
      <c r="D188" t="s">
        <v>45</v>
      </c>
      <c r="F188" t="s">
        <v>51</v>
      </c>
      <c r="H188" t="s">
        <v>54</v>
      </c>
      <c r="I188" t="s">
        <v>54</v>
      </c>
      <c r="U188" s="6"/>
    </row>
    <row r="189" spans="1:21" ht="13.5" thickBot="1" x14ac:dyDescent="0.25">
      <c r="A189" t="s">
        <v>39</v>
      </c>
      <c r="B189" t="s">
        <v>46</v>
      </c>
      <c r="C189" t="s">
        <v>47</v>
      </c>
      <c r="D189" t="s">
        <v>48</v>
      </c>
      <c r="E189" t="s">
        <v>49</v>
      </c>
      <c r="F189" t="s">
        <v>52</v>
      </c>
      <c r="G189" t="s">
        <v>53</v>
      </c>
      <c r="H189" t="s">
        <v>55</v>
      </c>
      <c r="I189" t="s">
        <v>56</v>
      </c>
      <c r="U189" s="6"/>
    </row>
    <row r="190" spans="1:21" ht="13.5" thickTop="1" x14ac:dyDescent="0.2">
      <c r="A190">
        <v>1</v>
      </c>
      <c r="B190" s="31"/>
      <c r="C190" s="32"/>
      <c r="D190" s="33"/>
      <c r="E190" s="34"/>
      <c r="F190">
        <f t="shared" ref="F190:G194" si="31">PI()*((B190/2)*(B190/2))</f>
        <v>0</v>
      </c>
      <c r="G190">
        <f t="shared" si="31"/>
        <v>0</v>
      </c>
      <c r="H190">
        <f>(D190*100)*(F190+G190+(SQRT(F190*G190)))/3</f>
        <v>0</v>
      </c>
      <c r="I190">
        <f>H190/1000000</f>
        <v>0</v>
      </c>
      <c r="U190" s="6"/>
    </row>
    <row r="191" spans="1:21" x14ac:dyDescent="0.2">
      <c r="A191">
        <v>2</v>
      </c>
      <c r="B191" s="35"/>
      <c r="C191" s="36"/>
      <c r="D191" s="37"/>
      <c r="E191" s="38"/>
      <c r="F191">
        <f t="shared" si="31"/>
        <v>0</v>
      </c>
      <c r="G191">
        <f t="shared" si="31"/>
        <v>0</v>
      </c>
      <c r="H191">
        <f>(D191*100)*(F191+G191+(SQRT(F191*G191)))/3</f>
        <v>0</v>
      </c>
      <c r="I191">
        <f>H191/1000000</f>
        <v>0</v>
      </c>
      <c r="U191" s="6"/>
    </row>
    <row r="192" spans="1:21" x14ac:dyDescent="0.2">
      <c r="A192">
        <v>3</v>
      </c>
      <c r="B192" s="35"/>
      <c r="C192" s="36"/>
      <c r="D192" s="37"/>
      <c r="E192" s="38"/>
      <c r="F192">
        <f t="shared" si="31"/>
        <v>0</v>
      </c>
      <c r="G192">
        <f t="shared" si="31"/>
        <v>0</v>
      </c>
      <c r="H192">
        <f>(D192*100)*(F192+G192+(SQRT(F192*G192)))/3</f>
        <v>0</v>
      </c>
      <c r="I192">
        <f>H192/1000000</f>
        <v>0</v>
      </c>
      <c r="U192" s="6"/>
    </row>
    <row r="193" spans="1:21" x14ac:dyDescent="0.2">
      <c r="A193">
        <v>4</v>
      </c>
      <c r="B193" s="35"/>
      <c r="C193" s="36"/>
      <c r="D193" s="37"/>
      <c r="E193" s="38"/>
      <c r="F193">
        <f t="shared" si="31"/>
        <v>0</v>
      </c>
      <c r="G193">
        <f t="shared" si="31"/>
        <v>0</v>
      </c>
      <c r="H193">
        <f>(D193*100)*(F193+G193+(SQRT(F193*G193)))/3</f>
        <v>0</v>
      </c>
      <c r="I193">
        <f>H193/1000000</f>
        <v>0</v>
      </c>
      <c r="U193" s="6"/>
    </row>
    <row r="194" spans="1:21" x14ac:dyDescent="0.2">
      <c r="A194">
        <v>5</v>
      </c>
      <c r="B194" s="35"/>
      <c r="C194" s="36"/>
      <c r="D194" s="37"/>
      <c r="E194" s="38"/>
      <c r="F194">
        <f t="shared" si="31"/>
        <v>0</v>
      </c>
      <c r="G194">
        <f t="shared" si="31"/>
        <v>0</v>
      </c>
      <c r="H194">
        <f>(D194*100)*(F194+G194+(SQRT(F194*G194)))/3</f>
        <v>0</v>
      </c>
      <c r="I194">
        <f t="shared" ref="I194:I199" si="32">H194/1000000</f>
        <v>0</v>
      </c>
      <c r="U194" s="6"/>
    </row>
    <row r="195" spans="1:21" x14ac:dyDescent="0.2">
      <c r="A195">
        <v>6</v>
      </c>
      <c r="B195" s="35"/>
      <c r="C195" s="36"/>
      <c r="D195" s="37"/>
      <c r="E195" s="38"/>
      <c r="F195">
        <f t="shared" ref="F195:F200" si="33">PI()*((B195/2)*(B195/2))</f>
        <v>0</v>
      </c>
      <c r="G195">
        <f t="shared" ref="G195:G200" si="34">PI()*((C195/2)*(C195/2))</f>
        <v>0</v>
      </c>
      <c r="H195">
        <f t="shared" ref="H195:H200" si="35">(D195*100)*(F195+G195+(SQRT(F195*G195)))/3</f>
        <v>0</v>
      </c>
      <c r="I195">
        <f t="shared" si="32"/>
        <v>0</v>
      </c>
      <c r="U195" s="6"/>
    </row>
    <row r="196" spans="1:21" x14ac:dyDescent="0.2">
      <c r="A196">
        <v>7</v>
      </c>
      <c r="B196" s="35"/>
      <c r="C196" s="36"/>
      <c r="D196" s="37"/>
      <c r="E196" s="38"/>
      <c r="F196">
        <f t="shared" si="33"/>
        <v>0</v>
      </c>
      <c r="G196">
        <f t="shared" si="34"/>
        <v>0</v>
      </c>
      <c r="H196">
        <f t="shared" si="35"/>
        <v>0</v>
      </c>
      <c r="I196">
        <f t="shared" si="32"/>
        <v>0</v>
      </c>
    </row>
    <row r="197" spans="1:21" x14ac:dyDescent="0.2">
      <c r="A197">
        <v>8</v>
      </c>
      <c r="B197" s="35"/>
      <c r="C197" s="36"/>
      <c r="D197" s="37"/>
      <c r="E197" s="38"/>
      <c r="F197">
        <f t="shared" si="33"/>
        <v>0</v>
      </c>
      <c r="G197">
        <f t="shared" si="34"/>
        <v>0</v>
      </c>
      <c r="H197">
        <f t="shared" si="35"/>
        <v>0</v>
      </c>
      <c r="I197">
        <f t="shared" si="32"/>
        <v>0</v>
      </c>
    </row>
    <row r="198" spans="1:21" x14ac:dyDescent="0.2">
      <c r="A198">
        <v>9</v>
      </c>
      <c r="B198" s="35"/>
      <c r="C198" s="36"/>
      <c r="D198" s="37"/>
      <c r="E198" s="38"/>
      <c r="F198">
        <f t="shared" si="33"/>
        <v>0</v>
      </c>
      <c r="G198">
        <f t="shared" si="34"/>
        <v>0</v>
      </c>
      <c r="H198">
        <f t="shared" si="35"/>
        <v>0</v>
      </c>
      <c r="I198">
        <f t="shared" si="32"/>
        <v>0</v>
      </c>
    </row>
    <row r="199" spans="1:21" x14ac:dyDescent="0.2">
      <c r="A199">
        <v>10</v>
      </c>
      <c r="B199" s="35"/>
      <c r="C199" s="36"/>
      <c r="D199" s="37"/>
      <c r="E199" s="38"/>
      <c r="F199">
        <f t="shared" si="33"/>
        <v>0</v>
      </c>
      <c r="G199">
        <f t="shared" si="34"/>
        <v>0</v>
      </c>
      <c r="H199">
        <f t="shared" si="35"/>
        <v>0</v>
      </c>
      <c r="I199">
        <f t="shared" si="32"/>
        <v>0</v>
      </c>
    </row>
    <row r="200" spans="1:21" x14ac:dyDescent="0.2">
      <c r="A200">
        <v>11</v>
      </c>
      <c r="B200" s="35"/>
      <c r="C200" s="36"/>
      <c r="D200" s="37"/>
      <c r="E200" s="38"/>
      <c r="F200">
        <f t="shared" si="33"/>
        <v>0</v>
      </c>
      <c r="G200">
        <f t="shared" si="34"/>
        <v>0</v>
      </c>
      <c r="H200">
        <f t="shared" si="35"/>
        <v>0</v>
      </c>
      <c r="I200">
        <f t="shared" ref="I200:I209" si="36">H200/1000000</f>
        <v>0</v>
      </c>
    </row>
    <row r="201" spans="1:21" x14ac:dyDescent="0.2">
      <c r="A201">
        <v>12</v>
      </c>
      <c r="B201" s="35"/>
      <c r="C201" s="36"/>
      <c r="D201" s="37"/>
      <c r="E201" s="38"/>
      <c r="F201">
        <f t="shared" ref="F201:F209" si="37">PI()*((B201/2)*(B201/2))</f>
        <v>0</v>
      </c>
      <c r="G201">
        <f t="shared" ref="G201:G209" si="38">PI()*((C201/2)*(C201/2))</f>
        <v>0</v>
      </c>
      <c r="H201">
        <f t="shared" ref="H201:H209" si="39">(D201*100)*(F201+G201+(SQRT(F201*G201)))/3</f>
        <v>0</v>
      </c>
      <c r="I201">
        <f t="shared" si="36"/>
        <v>0</v>
      </c>
    </row>
    <row r="202" spans="1:21" x14ac:dyDescent="0.2">
      <c r="A202">
        <v>13</v>
      </c>
      <c r="B202" s="35"/>
      <c r="C202" s="36"/>
      <c r="D202" s="37"/>
      <c r="E202" s="38"/>
      <c r="F202">
        <f t="shared" si="37"/>
        <v>0</v>
      </c>
      <c r="G202">
        <f t="shared" si="38"/>
        <v>0</v>
      </c>
      <c r="H202">
        <f t="shared" si="39"/>
        <v>0</v>
      </c>
      <c r="I202">
        <f t="shared" si="36"/>
        <v>0</v>
      </c>
    </row>
    <row r="203" spans="1:21" x14ac:dyDescent="0.2">
      <c r="A203">
        <v>14</v>
      </c>
      <c r="B203" s="35"/>
      <c r="C203" s="36"/>
      <c r="D203" s="37"/>
      <c r="E203" s="38"/>
      <c r="F203">
        <f t="shared" si="37"/>
        <v>0</v>
      </c>
      <c r="G203">
        <f t="shared" si="38"/>
        <v>0</v>
      </c>
      <c r="H203">
        <f t="shared" si="39"/>
        <v>0</v>
      </c>
      <c r="I203">
        <f t="shared" si="36"/>
        <v>0</v>
      </c>
    </row>
    <row r="204" spans="1:21" x14ac:dyDescent="0.2">
      <c r="A204">
        <v>15</v>
      </c>
      <c r="B204" s="35"/>
      <c r="C204" s="36"/>
      <c r="D204" s="37"/>
      <c r="E204" s="38"/>
      <c r="F204">
        <f t="shared" si="37"/>
        <v>0</v>
      </c>
      <c r="G204">
        <f t="shared" si="38"/>
        <v>0</v>
      </c>
      <c r="H204">
        <f t="shared" si="39"/>
        <v>0</v>
      </c>
      <c r="I204">
        <f t="shared" si="36"/>
        <v>0</v>
      </c>
    </row>
    <row r="205" spans="1:21" x14ac:dyDescent="0.2">
      <c r="A205">
        <v>16</v>
      </c>
      <c r="B205" s="35"/>
      <c r="C205" s="36"/>
      <c r="D205" s="37"/>
      <c r="E205" s="38"/>
      <c r="F205">
        <f t="shared" si="37"/>
        <v>0</v>
      </c>
      <c r="G205">
        <f t="shared" si="38"/>
        <v>0</v>
      </c>
      <c r="H205">
        <f t="shared" si="39"/>
        <v>0</v>
      </c>
      <c r="I205">
        <f t="shared" si="36"/>
        <v>0</v>
      </c>
    </row>
    <row r="206" spans="1:21" x14ac:dyDescent="0.2">
      <c r="A206">
        <v>17</v>
      </c>
      <c r="B206" s="35"/>
      <c r="C206" s="36"/>
      <c r="D206" s="37"/>
      <c r="E206" s="38"/>
      <c r="F206">
        <f t="shared" si="37"/>
        <v>0</v>
      </c>
      <c r="G206">
        <f t="shared" si="38"/>
        <v>0</v>
      </c>
      <c r="H206">
        <f t="shared" si="39"/>
        <v>0</v>
      </c>
      <c r="I206">
        <f t="shared" si="36"/>
        <v>0</v>
      </c>
    </row>
    <row r="207" spans="1:21" x14ac:dyDescent="0.2">
      <c r="A207">
        <v>18</v>
      </c>
      <c r="B207" s="35"/>
      <c r="C207" s="36"/>
      <c r="D207" s="37"/>
      <c r="E207" s="38"/>
      <c r="F207">
        <f t="shared" si="37"/>
        <v>0</v>
      </c>
      <c r="G207">
        <f t="shared" si="38"/>
        <v>0</v>
      </c>
      <c r="H207">
        <f t="shared" si="39"/>
        <v>0</v>
      </c>
      <c r="I207">
        <f t="shared" si="36"/>
        <v>0</v>
      </c>
    </row>
    <row r="208" spans="1:21" x14ac:dyDescent="0.2">
      <c r="A208">
        <v>19</v>
      </c>
      <c r="B208" s="35"/>
      <c r="C208" s="36"/>
      <c r="D208" s="37"/>
      <c r="E208" s="38"/>
      <c r="F208">
        <f t="shared" si="37"/>
        <v>0</v>
      </c>
      <c r="G208">
        <f t="shared" si="38"/>
        <v>0</v>
      </c>
      <c r="H208">
        <f t="shared" si="39"/>
        <v>0</v>
      </c>
      <c r="I208">
        <f t="shared" si="36"/>
        <v>0</v>
      </c>
    </row>
    <row r="209" spans="1:9" x14ac:dyDescent="0.2">
      <c r="A209">
        <v>20</v>
      </c>
      <c r="B209" s="35"/>
      <c r="C209" s="36"/>
      <c r="D209" s="37"/>
      <c r="E209" s="38"/>
      <c r="F209">
        <f t="shared" si="37"/>
        <v>0</v>
      </c>
      <c r="G209">
        <f t="shared" si="38"/>
        <v>0</v>
      </c>
      <c r="H209">
        <f t="shared" si="39"/>
        <v>0</v>
      </c>
      <c r="I209">
        <f t="shared" si="36"/>
        <v>0</v>
      </c>
    </row>
    <row r="210" spans="1:9" x14ac:dyDescent="0.2">
      <c r="A210">
        <v>21</v>
      </c>
      <c r="B210" s="35"/>
      <c r="C210" s="36"/>
      <c r="D210" s="37"/>
      <c r="E210" s="38"/>
      <c r="F210">
        <f t="shared" ref="F210:F249" si="40">PI()*((B210/2)*(B210/2))</f>
        <v>0</v>
      </c>
      <c r="G210">
        <f t="shared" ref="G210:G249" si="41">PI()*((C210/2)*(C210/2))</f>
        <v>0</v>
      </c>
      <c r="H210">
        <f t="shared" ref="H210:H249" si="42">(D210*100)*(F210+G210+(SQRT(F210*G210)))/3</f>
        <v>0</v>
      </c>
      <c r="I210">
        <f t="shared" ref="I210:I249" si="43">H210/1000000</f>
        <v>0</v>
      </c>
    </row>
    <row r="211" spans="1:9" x14ac:dyDescent="0.2">
      <c r="A211">
        <v>22</v>
      </c>
      <c r="B211" s="35"/>
      <c r="C211" s="36"/>
      <c r="D211" s="37"/>
      <c r="E211" s="38"/>
      <c r="F211">
        <f t="shared" si="40"/>
        <v>0</v>
      </c>
      <c r="G211">
        <f t="shared" si="41"/>
        <v>0</v>
      </c>
      <c r="H211">
        <f t="shared" si="42"/>
        <v>0</v>
      </c>
      <c r="I211">
        <f t="shared" si="43"/>
        <v>0</v>
      </c>
    </row>
    <row r="212" spans="1:9" x14ac:dyDescent="0.2">
      <c r="A212">
        <v>23</v>
      </c>
      <c r="B212" s="35"/>
      <c r="C212" s="36"/>
      <c r="D212" s="37"/>
      <c r="E212" s="38"/>
      <c r="F212">
        <f t="shared" si="40"/>
        <v>0</v>
      </c>
      <c r="G212">
        <f t="shared" si="41"/>
        <v>0</v>
      </c>
      <c r="H212">
        <f t="shared" si="42"/>
        <v>0</v>
      </c>
      <c r="I212">
        <f t="shared" si="43"/>
        <v>0</v>
      </c>
    </row>
    <row r="213" spans="1:9" x14ac:dyDescent="0.2">
      <c r="A213">
        <v>24</v>
      </c>
      <c r="B213" s="35"/>
      <c r="C213" s="36"/>
      <c r="D213" s="37"/>
      <c r="E213" s="38"/>
      <c r="F213">
        <f t="shared" si="40"/>
        <v>0</v>
      </c>
      <c r="G213">
        <f t="shared" si="41"/>
        <v>0</v>
      </c>
      <c r="H213">
        <f t="shared" si="42"/>
        <v>0</v>
      </c>
      <c r="I213">
        <f t="shared" si="43"/>
        <v>0</v>
      </c>
    </row>
    <row r="214" spans="1:9" x14ac:dyDescent="0.2">
      <c r="A214">
        <v>25</v>
      </c>
      <c r="B214" s="35"/>
      <c r="C214" s="36"/>
      <c r="D214" s="37"/>
      <c r="E214" s="38"/>
      <c r="F214">
        <f t="shared" si="40"/>
        <v>0</v>
      </c>
      <c r="G214">
        <f t="shared" si="41"/>
        <v>0</v>
      </c>
      <c r="H214">
        <f t="shared" si="42"/>
        <v>0</v>
      </c>
      <c r="I214">
        <f t="shared" si="43"/>
        <v>0</v>
      </c>
    </row>
    <row r="215" spans="1:9" x14ac:dyDescent="0.2">
      <c r="A215">
        <v>26</v>
      </c>
      <c r="B215" s="35"/>
      <c r="C215" s="36"/>
      <c r="D215" s="37"/>
      <c r="E215" s="38"/>
      <c r="F215">
        <f t="shared" si="40"/>
        <v>0</v>
      </c>
      <c r="G215">
        <f t="shared" si="41"/>
        <v>0</v>
      </c>
      <c r="H215">
        <f t="shared" si="42"/>
        <v>0</v>
      </c>
      <c r="I215">
        <f t="shared" si="43"/>
        <v>0</v>
      </c>
    </row>
    <row r="216" spans="1:9" x14ac:dyDescent="0.2">
      <c r="A216">
        <v>27</v>
      </c>
      <c r="B216" s="35"/>
      <c r="C216" s="36"/>
      <c r="D216" s="37"/>
      <c r="E216" s="38"/>
      <c r="F216">
        <f t="shared" si="40"/>
        <v>0</v>
      </c>
      <c r="G216">
        <f t="shared" si="41"/>
        <v>0</v>
      </c>
      <c r="H216">
        <f t="shared" si="42"/>
        <v>0</v>
      </c>
      <c r="I216">
        <f t="shared" si="43"/>
        <v>0</v>
      </c>
    </row>
    <row r="217" spans="1:9" x14ac:dyDescent="0.2">
      <c r="A217">
        <v>28</v>
      </c>
      <c r="B217" s="35"/>
      <c r="C217" s="36"/>
      <c r="D217" s="37"/>
      <c r="E217" s="38"/>
      <c r="F217">
        <f t="shared" si="40"/>
        <v>0</v>
      </c>
      <c r="G217">
        <f t="shared" si="41"/>
        <v>0</v>
      </c>
      <c r="H217">
        <f t="shared" si="42"/>
        <v>0</v>
      </c>
      <c r="I217">
        <f t="shared" si="43"/>
        <v>0</v>
      </c>
    </row>
    <row r="218" spans="1:9" x14ac:dyDescent="0.2">
      <c r="A218">
        <v>29</v>
      </c>
      <c r="B218" s="35"/>
      <c r="C218" s="36"/>
      <c r="D218" s="37"/>
      <c r="E218" s="38"/>
      <c r="F218">
        <f t="shared" si="40"/>
        <v>0</v>
      </c>
      <c r="G218">
        <f t="shared" si="41"/>
        <v>0</v>
      </c>
      <c r="H218">
        <f t="shared" si="42"/>
        <v>0</v>
      </c>
      <c r="I218">
        <f t="shared" si="43"/>
        <v>0</v>
      </c>
    </row>
    <row r="219" spans="1:9" x14ac:dyDescent="0.2">
      <c r="A219">
        <v>30</v>
      </c>
      <c r="B219" s="35"/>
      <c r="C219" s="36"/>
      <c r="D219" s="37"/>
      <c r="E219" s="38"/>
      <c r="F219">
        <f t="shared" si="40"/>
        <v>0</v>
      </c>
      <c r="G219">
        <f t="shared" si="41"/>
        <v>0</v>
      </c>
      <c r="H219">
        <f t="shared" si="42"/>
        <v>0</v>
      </c>
      <c r="I219">
        <f t="shared" si="43"/>
        <v>0</v>
      </c>
    </row>
    <row r="220" spans="1:9" x14ac:dyDescent="0.2">
      <c r="A220">
        <v>31</v>
      </c>
      <c r="B220" s="35"/>
      <c r="C220" s="36"/>
      <c r="D220" s="37"/>
      <c r="E220" s="38"/>
      <c r="F220">
        <f t="shared" si="40"/>
        <v>0</v>
      </c>
      <c r="G220">
        <f t="shared" si="41"/>
        <v>0</v>
      </c>
      <c r="H220">
        <f t="shared" si="42"/>
        <v>0</v>
      </c>
      <c r="I220">
        <f t="shared" si="43"/>
        <v>0</v>
      </c>
    </row>
    <row r="221" spans="1:9" x14ac:dyDescent="0.2">
      <c r="A221">
        <v>32</v>
      </c>
      <c r="B221" s="35"/>
      <c r="C221" s="36"/>
      <c r="D221" s="37"/>
      <c r="E221" s="38"/>
      <c r="F221">
        <f t="shared" si="40"/>
        <v>0</v>
      </c>
      <c r="G221">
        <f t="shared" si="41"/>
        <v>0</v>
      </c>
      <c r="H221">
        <f t="shared" si="42"/>
        <v>0</v>
      </c>
      <c r="I221">
        <f t="shared" si="43"/>
        <v>0</v>
      </c>
    </row>
    <row r="222" spans="1:9" x14ac:dyDescent="0.2">
      <c r="A222">
        <v>33</v>
      </c>
      <c r="B222" s="35"/>
      <c r="C222" s="36"/>
      <c r="D222" s="37"/>
      <c r="E222" s="38"/>
      <c r="F222">
        <f t="shared" si="40"/>
        <v>0</v>
      </c>
      <c r="G222">
        <f t="shared" si="41"/>
        <v>0</v>
      </c>
      <c r="H222">
        <f t="shared" si="42"/>
        <v>0</v>
      </c>
      <c r="I222">
        <f t="shared" si="43"/>
        <v>0</v>
      </c>
    </row>
    <row r="223" spans="1:9" x14ac:dyDescent="0.2">
      <c r="A223">
        <v>34</v>
      </c>
      <c r="B223" s="35"/>
      <c r="C223" s="36"/>
      <c r="D223" s="37"/>
      <c r="E223" s="38"/>
      <c r="F223">
        <f t="shared" si="40"/>
        <v>0</v>
      </c>
      <c r="G223">
        <f t="shared" si="41"/>
        <v>0</v>
      </c>
      <c r="H223">
        <f t="shared" si="42"/>
        <v>0</v>
      </c>
      <c r="I223">
        <f t="shared" si="43"/>
        <v>0</v>
      </c>
    </row>
    <row r="224" spans="1:9" x14ac:dyDescent="0.2">
      <c r="A224">
        <v>35</v>
      </c>
      <c r="B224" s="35"/>
      <c r="C224" s="36"/>
      <c r="D224" s="37"/>
      <c r="E224" s="38"/>
      <c r="F224">
        <f t="shared" si="40"/>
        <v>0</v>
      </c>
      <c r="G224">
        <f t="shared" si="41"/>
        <v>0</v>
      </c>
      <c r="H224">
        <f t="shared" si="42"/>
        <v>0</v>
      </c>
      <c r="I224">
        <f t="shared" si="43"/>
        <v>0</v>
      </c>
    </row>
    <row r="225" spans="1:9" x14ac:dyDescent="0.2">
      <c r="A225">
        <v>36</v>
      </c>
      <c r="B225" s="35"/>
      <c r="C225" s="36"/>
      <c r="D225" s="37"/>
      <c r="E225" s="38"/>
      <c r="F225">
        <f t="shared" si="40"/>
        <v>0</v>
      </c>
      <c r="G225">
        <f t="shared" si="41"/>
        <v>0</v>
      </c>
      <c r="H225">
        <f t="shared" si="42"/>
        <v>0</v>
      </c>
      <c r="I225">
        <f t="shared" si="43"/>
        <v>0</v>
      </c>
    </row>
    <row r="226" spans="1:9" x14ac:dyDescent="0.2">
      <c r="A226">
        <v>37</v>
      </c>
      <c r="B226" s="35"/>
      <c r="C226" s="36"/>
      <c r="D226" s="37"/>
      <c r="E226" s="38"/>
      <c r="F226">
        <f t="shared" si="40"/>
        <v>0</v>
      </c>
      <c r="G226">
        <f t="shared" si="41"/>
        <v>0</v>
      </c>
      <c r="H226">
        <f t="shared" si="42"/>
        <v>0</v>
      </c>
      <c r="I226">
        <f t="shared" si="43"/>
        <v>0</v>
      </c>
    </row>
    <row r="227" spans="1:9" x14ac:dyDescent="0.2">
      <c r="A227">
        <v>38</v>
      </c>
      <c r="B227" s="35"/>
      <c r="C227" s="36"/>
      <c r="D227" s="37"/>
      <c r="E227" s="38"/>
      <c r="F227">
        <f t="shared" si="40"/>
        <v>0</v>
      </c>
      <c r="G227">
        <f t="shared" si="41"/>
        <v>0</v>
      </c>
      <c r="H227">
        <f t="shared" si="42"/>
        <v>0</v>
      </c>
      <c r="I227">
        <f t="shared" si="43"/>
        <v>0</v>
      </c>
    </row>
    <row r="228" spans="1:9" x14ac:dyDescent="0.2">
      <c r="A228">
        <v>39</v>
      </c>
      <c r="B228" s="35"/>
      <c r="C228" s="36"/>
      <c r="D228" s="37"/>
      <c r="E228" s="38"/>
      <c r="F228">
        <f t="shared" si="40"/>
        <v>0</v>
      </c>
      <c r="G228">
        <f t="shared" si="41"/>
        <v>0</v>
      </c>
      <c r="H228">
        <f t="shared" si="42"/>
        <v>0</v>
      </c>
      <c r="I228">
        <f t="shared" si="43"/>
        <v>0</v>
      </c>
    </row>
    <row r="229" spans="1:9" x14ac:dyDescent="0.2">
      <c r="A229">
        <v>40</v>
      </c>
      <c r="B229" s="35"/>
      <c r="C229" s="36"/>
      <c r="D229" s="37"/>
      <c r="E229" s="38"/>
      <c r="F229">
        <f t="shared" si="40"/>
        <v>0</v>
      </c>
      <c r="G229">
        <f t="shared" si="41"/>
        <v>0</v>
      </c>
      <c r="H229">
        <f t="shared" si="42"/>
        <v>0</v>
      </c>
      <c r="I229">
        <f t="shared" si="43"/>
        <v>0</v>
      </c>
    </row>
    <row r="230" spans="1:9" x14ac:dyDescent="0.2">
      <c r="A230">
        <v>41</v>
      </c>
      <c r="B230" s="19"/>
      <c r="C230" s="19"/>
      <c r="D230" s="19"/>
      <c r="E230" s="19"/>
      <c r="F230">
        <f t="shared" si="40"/>
        <v>0</v>
      </c>
      <c r="G230">
        <f t="shared" si="41"/>
        <v>0</v>
      </c>
      <c r="H230">
        <f t="shared" si="42"/>
        <v>0</v>
      </c>
      <c r="I230">
        <f t="shared" si="43"/>
        <v>0</v>
      </c>
    </row>
    <row r="231" spans="1:9" x14ac:dyDescent="0.2">
      <c r="A231">
        <v>42</v>
      </c>
      <c r="B231" s="19"/>
      <c r="C231" s="19"/>
      <c r="D231" s="19"/>
      <c r="E231" s="19"/>
      <c r="F231">
        <f t="shared" si="40"/>
        <v>0</v>
      </c>
      <c r="G231">
        <f t="shared" si="41"/>
        <v>0</v>
      </c>
      <c r="H231">
        <f t="shared" si="42"/>
        <v>0</v>
      </c>
      <c r="I231">
        <f t="shared" si="43"/>
        <v>0</v>
      </c>
    </row>
    <row r="232" spans="1:9" x14ac:dyDescent="0.2">
      <c r="A232">
        <v>43</v>
      </c>
      <c r="B232" s="19"/>
      <c r="C232" s="19"/>
      <c r="D232" s="19"/>
      <c r="E232" s="19"/>
      <c r="F232">
        <f t="shared" si="40"/>
        <v>0</v>
      </c>
      <c r="G232">
        <f t="shared" si="41"/>
        <v>0</v>
      </c>
      <c r="H232">
        <f t="shared" si="42"/>
        <v>0</v>
      </c>
      <c r="I232">
        <f t="shared" si="43"/>
        <v>0</v>
      </c>
    </row>
    <row r="233" spans="1:9" x14ac:dyDescent="0.2">
      <c r="A233">
        <v>44</v>
      </c>
      <c r="B233" s="19"/>
      <c r="C233" s="19"/>
      <c r="D233" s="19"/>
      <c r="E233" s="19"/>
      <c r="F233">
        <f t="shared" si="40"/>
        <v>0</v>
      </c>
      <c r="G233">
        <f t="shared" si="41"/>
        <v>0</v>
      </c>
      <c r="H233">
        <f t="shared" si="42"/>
        <v>0</v>
      </c>
      <c r="I233">
        <f t="shared" si="43"/>
        <v>0</v>
      </c>
    </row>
    <row r="234" spans="1:9" x14ac:dyDescent="0.2">
      <c r="A234">
        <v>45</v>
      </c>
      <c r="B234" s="19"/>
      <c r="C234" s="19"/>
      <c r="D234" s="19"/>
      <c r="E234" s="19"/>
      <c r="F234">
        <f t="shared" si="40"/>
        <v>0</v>
      </c>
      <c r="G234">
        <f t="shared" si="41"/>
        <v>0</v>
      </c>
      <c r="H234">
        <f t="shared" si="42"/>
        <v>0</v>
      </c>
      <c r="I234">
        <f t="shared" si="43"/>
        <v>0</v>
      </c>
    </row>
    <row r="235" spans="1:9" x14ac:dyDescent="0.2">
      <c r="A235">
        <v>46</v>
      </c>
      <c r="B235" s="19"/>
      <c r="C235" s="19"/>
      <c r="D235" s="19"/>
      <c r="E235" s="19"/>
      <c r="F235">
        <f t="shared" si="40"/>
        <v>0</v>
      </c>
      <c r="G235">
        <f t="shared" si="41"/>
        <v>0</v>
      </c>
      <c r="H235">
        <f t="shared" si="42"/>
        <v>0</v>
      </c>
      <c r="I235">
        <f t="shared" si="43"/>
        <v>0</v>
      </c>
    </row>
    <row r="236" spans="1:9" x14ac:dyDescent="0.2">
      <c r="A236">
        <v>47</v>
      </c>
      <c r="B236" s="19"/>
      <c r="C236" s="19"/>
      <c r="D236" s="19"/>
      <c r="E236" s="19"/>
      <c r="F236">
        <f t="shared" si="40"/>
        <v>0</v>
      </c>
      <c r="G236">
        <f t="shared" si="41"/>
        <v>0</v>
      </c>
      <c r="H236">
        <f t="shared" si="42"/>
        <v>0</v>
      </c>
      <c r="I236">
        <f t="shared" si="43"/>
        <v>0</v>
      </c>
    </row>
    <row r="237" spans="1:9" x14ac:dyDescent="0.2">
      <c r="A237">
        <v>48</v>
      </c>
      <c r="B237" s="19"/>
      <c r="C237" s="19"/>
      <c r="D237" s="19"/>
      <c r="E237" s="19"/>
      <c r="F237">
        <f t="shared" si="40"/>
        <v>0</v>
      </c>
      <c r="G237">
        <f t="shared" si="41"/>
        <v>0</v>
      </c>
      <c r="H237">
        <f t="shared" si="42"/>
        <v>0</v>
      </c>
      <c r="I237">
        <f t="shared" si="43"/>
        <v>0</v>
      </c>
    </row>
    <row r="238" spans="1:9" x14ac:dyDescent="0.2">
      <c r="A238">
        <v>49</v>
      </c>
      <c r="B238" s="19"/>
      <c r="C238" s="19"/>
      <c r="D238" s="19"/>
      <c r="E238" s="19"/>
      <c r="F238">
        <f t="shared" si="40"/>
        <v>0</v>
      </c>
      <c r="G238">
        <f t="shared" si="41"/>
        <v>0</v>
      </c>
      <c r="H238">
        <f t="shared" si="42"/>
        <v>0</v>
      </c>
      <c r="I238">
        <f t="shared" si="43"/>
        <v>0</v>
      </c>
    </row>
    <row r="239" spans="1:9" x14ac:dyDescent="0.2">
      <c r="A239">
        <v>50</v>
      </c>
      <c r="B239" s="19"/>
      <c r="C239" s="19"/>
      <c r="D239" s="19"/>
      <c r="E239" s="19"/>
      <c r="F239">
        <f t="shared" si="40"/>
        <v>0</v>
      </c>
      <c r="G239">
        <f t="shared" si="41"/>
        <v>0</v>
      </c>
      <c r="H239">
        <f t="shared" si="42"/>
        <v>0</v>
      </c>
      <c r="I239">
        <f t="shared" si="43"/>
        <v>0</v>
      </c>
    </row>
    <row r="240" spans="1:9" x14ac:dyDescent="0.2">
      <c r="A240">
        <v>51</v>
      </c>
      <c r="B240" s="19"/>
      <c r="C240" s="19"/>
      <c r="D240" s="19"/>
      <c r="E240" s="19"/>
      <c r="F240">
        <f t="shared" si="40"/>
        <v>0</v>
      </c>
      <c r="G240">
        <f t="shared" si="41"/>
        <v>0</v>
      </c>
      <c r="H240">
        <f t="shared" si="42"/>
        <v>0</v>
      </c>
      <c r="I240">
        <f t="shared" si="43"/>
        <v>0</v>
      </c>
    </row>
    <row r="241" spans="1:9" x14ac:dyDescent="0.2">
      <c r="A241">
        <v>52</v>
      </c>
      <c r="B241" s="19"/>
      <c r="C241" s="19"/>
      <c r="D241" s="19"/>
      <c r="E241" s="19"/>
      <c r="F241">
        <f t="shared" si="40"/>
        <v>0</v>
      </c>
      <c r="G241">
        <f t="shared" si="41"/>
        <v>0</v>
      </c>
      <c r="H241">
        <f t="shared" si="42"/>
        <v>0</v>
      </c>
      <c r="I241">
        <f t="shared" si="43"/>
        <v>0</v>
      </c>
    </row>
    <row r="242" spans="1:9" x14ac:dyDescent="0.2">
      <c r="A242">
        <v>53</v>
      </c>
      <c r="B242" s="19"/>
      <c r="C242" s="19"/>
      <c r="D242" s="19"/>
      <c r="E242" s="19"/>
      <c r="F242">
        <f t="shared" si="40"/>
        <v>0</v>
      </c>
      <c r="G242">
        <f t="shared" si="41"/>
        <v>0</v>
      </c>
      <c r="H242">
        <f t="shared" si="42"/>
        <v>0</v>
      </c>
      <c r="I242">
        <f t="shared" si="43"/>
        <v>0</v>
      </c>
    </row>
    <row r="243" spans="1:9" x14ac:dyDescent="0.2">
      <c r="A243">
        <v>54</v>
      </c>
      <c r="B243" s="19"/>
      <c r="C243" s="19"/>
      <c r="D243" s="19"/>
      <c r="E243" s="19"/>
      <c r="F243">
        <f t="shared" si="40"/>
        <v>0</v>
      </c>
      <c r="G243">
        <f t="shared" si="41"/>
        <v>0</v>
      </c>
      <c r="H243">
        <f t="shared" si="42"/>
        <v>0</v>
      </c>
      <c r="I243">
        <f t="shared" si="43"/>
        <v>0</v>
      </c>
    </row>
    <row r="244" spans="1:9" x14ac:dyDescent="0.2">
      <c r="A244">
        <v>55</v>
      </c>
      <c r="B244" s="19"/>
      <c r="C244" s="19"/>
      <c r="D244" s="19"/>
      <c r="E244" s="19"/>
      <c r="F244">
        <f t="shared" si="40"/>
        <v>0</v>
      </c>
      <c r="G244">
        <f t="shared" si="41"/>
        <v>0</v>
      </c>
      <c r="H244">
        <f t="shared" si="42"/>
        <v>0</v>
      </c>
      <c r="I244">
        <f t="shared" si="43"/>
        <v>0</v>
      </c>
    </row>
    <row r="245" spans="1:9" x14ac:dyDescent="0.2">
      <c r="A245">
        <v>56</v>
      </c>
      <c r="B245" s="19"/>
      <c r="C245" s="19"/>
      <c r="D245" s="19"/>
      <c r="E245" s="19"/>
      <c r="F245">
        <f t="shared" si="40"/>
        <v>0</v>
      </c>
      <c r="G245">
        <f t="shared" si="41"/>
        <v>0</v>
      </c>
      <c r="H245">
        <f t="shared" si="42"/>
        <v>0</v>
      </c>
      <c r="I245">
        <f t="shared" si="43"/>
        <v>0</v>
      </c>
    </row>
    <row r="246" spans="1:9" x14ac:dyDescent="0.2">
      <c r="A246">
        <v>57</v>
      </c>
      <c r="B246" s="19"/>
      <c r="C246" s="19"/>
      <c r="D246" s="19"/>
      <c r="E246" s="19"/>
      <c r="F246">
        <f t="shared" si="40"/>
        <v>0</v>
      </c>
      <c r="G246">
        <f t="shared" si="41"/>
        <v>0</v>
      </c>
      <c r="H246">
        <f t="shared" si="42"/>
        <v>0</v>
      </c>
      <c r="I246">
        <f t="shared" si="43"/>
        <v>0</v>
      </c>
    </row>
    <row r="247" spans="1:9" x14ac:dyDescent="0.2">
      <c r="A247">
        <v>58</v>
      </c>
      <c r="B247" s="19"/>
      <c r="C247" s="19"/>
      <c r="D247" s="19"/>
      <c r="E247" s="19"/>
      <c r="F247">
        <f t="shared" si="40"/>
        <v>0</v>
      </c>
      <c r="G247">
        <f t="shared" si="41"/>
        <v>0</v>
      </c>
      <c r="H247">
        <f t="shared" si="42"/>
        <v>0</v>
      </c>
      <c r="I247">
        <f t="shared" si="43"/>
        <v>0</v>
      </c>
    </row>
    <row r="248" spans="1:9" x14ac:dyDescent="0.2">
      <c r="A248">
        <v>59</v>
      </c>
      <c r="B248" s="19"/>
      <c r="C248" s="19"/>
      <c r="D248" s="19"/>
      <c r="E248" s="19"/>
      <c r="F248">
        <f t="shared" si="40"/>
        <v>0</v>
      </c>
      <c r="G248">
        <f t="shared" si="41"/>
        <v>0</v>
      </c>
      <c r="H248">
        <f t="shared" si="42"/>
        <v>0</v>
      </c>
      <c r="I248">
        <f t="shared" si="43"/>
        <v>0</v>
      </c>
    </row>
    <row r="249" spans="1:9" x14ac:dyDescent="0.2">
      <c r="A249">
        <v>60</v>
      </c>
      <c r="B249" s="19"/>
      <c r="C249" s="19"/>
      <c r="D249" s="19"/>
      <c r="E249" s="19"/>
      <c r="F249">
        <f t="shared" si="40"/>
        <v>0</v>
      </c>
      <c r="G249">
        <f t="shared" si="41"/>
        <v>0</v>
      </c>
      <c r="H249">
        <f t="shared" si="42"/>
        <v>0</v>
      </c>
      <c r="I249">
        <f t="shared" si="43"/>
        <v>0</v>
      </c>
    </row>
    <row r="251" spans="1:9" x14ac:dyDescent="0.2">
      <c r="E251" s="2" t="s">
        <v>102</v>
      </c>
      <c r="I251">
        <f>SUM(I190:I249)</f>
        <v>0</v>
      </c>
    </row>
    <row r="255" spans="1:9" x14ac:dyDescent="0.2">
      <c r="A255" t="s">
        <v>59</v>
      </c>
      <c r="E255">
        <f>I61+I117+I185+I251</f>
        <v>7.0870283841288035</v>
      </c>
      <c r="F255" t="s">
        <v>57</v>
      </c>
    </row>
    <row r="256" spans="1:9" x14ac:dyDescent="0.2">
      <c r="A256" t="s">
        <v>60</v>
      </c>
      <c r="E256">
        <f>E255/0.2</f>
        <v>35.435141920644014</v>
      </c>
      <c r="F256" t="s">
        <v>58</v>
      </c>
    </row>
    <row r="257" spans="1:7" x14ac:dyDescent="0.2">
      <c r="A257" t="s">
        <v>62</v>
      </c>
      <c r="E257">
        <f>E256*0.4</f>
        <v>14.174056768257607</v>
      </c>
      <c r="F257" t="s">
        <v>61</v>
      </c>
    </row>
    <row r="258" spans="1:7" x14ac:dyDescent="0.2">
      <c r="E258">
        <f>E257/2</f>
        <v>7.0870283841288035</v>
      </c>
      <c r="F258" t="s">
        <v>67</v>
      </c>
    </row>
    <row r="259" spans="1:7" x14ac:dyDescent="0.2">
      <c r="A259" t="s">
        <v>93</v>
      </c>
    </row>
    <row r="264" spans="1:7" x14ac:dyDescent="0.2">
      <c r="A264" t="s">
        <v>64</v>
      </c>
    </row>
    <row r="265" spans="1:7" x14ac:dyDescent="0.2">
      <c r="A265" t="s">
        <v>84</v>
      </c>
    </row>
    <row r="266" spans="1:7" x14ac:dyDescent="0.2">
      <c r="A266" t="s">
        <v>65</v>
      </c>
    </row>
    <row r="268" spans="1:7" x14ac:dyDescent="0.2">
      <c r="A268" t="s">
        <v>66</v>
      </c>
      <c r="B268" t="s">
        <v>50</v>
      </c>
      <c r="C268" t="s">
        <v>25</v>
      </c>
    </row>
    <row r="269" spans="1:7" x14ac:dyDescent="0.2">
      <c r="A269">
        <f>'Tree Biomass'!C4</f>
        <v>2024</v>
      </c>
      <c r="B269">
        <f>E257</f>
        <v>14.174056768257607</v>
      </c>
      <c r="C269">
        <f>E258</f>
        <v>7.0870283841288035</v>
      </c>
      <c r="E269" t="s">
        <v>71</v>
      </c>
      <c r="G269">
        <f>C269</f>
        <v>7.0870283841288035</v>
      </c>
    </row>
    <row r="270" spans="1:7" x14ac:dyDescent="0.2">
      <c r="A270">
        <f>A269-1</f>
        <v>2023</v>
      </c>
      <c r="B270">
        <f>B269*1.03</f>
        <v>14.599278471305336</v>
      </c>
      <c r="C270">
        <f>C269*1.03</f>
        <v>7.299639235652668</v>
      </c>
      <c r="E270" t="s">
        <v>72</v>
      </c>
      <c r="G270">
        <f>C279</f>
        <v>9.5243735263074072</v>
      </c>
    </row>
    <row r="271" spans="1:7" x14ac:dyDescent="0.2">
      <c r="A271">
        <f t="shared" ref="A271:A279" si="44">A270-1</f>
        <v>2022</v>
      </c>
      <c r="B271">
        <f t="shared" ref="B271:B279" si="45">B270*1.03</f>
        <v>15.037256825444496</v>
      </c>
      <c r="C271">
        <f t="shared" ref="C271:C279" si="46">C270*1.03</f>
        <v>7.518628412722248</v>
      </c>
      <c r="E271" t="s">
        <v>21</v>
      </c>
      <c r="G271">
        <f>G270-G269</f>
        <v>2.4373451421786037</v>
      </c>
    </row>
    <row r="272" spans="1:7" x14ac:dyDescent="0.2">
      <c r="A272">
        <f t="shared" si="44"/>
        <v>2021</v>
      </c>
      <c r="B272">
        <f t="shared" si="45"/>
        <v>15.488374530207832</v>
      </c>
      <c r="C272">
        <f t="shared" si="46"/>
        <v>7.7441872651039159</v>
      </c>
    </row>
    <row r="273" spans="1:7" x14ac:dyDescent="0.2">
      <c r="A273">
        <f t="shared" si="44"/>
        <v>2020</v>
      </c>
      <c r="B273">
        <f t="shared" si="45"/>
        <v>15.953025766114067</v>
      </c>
      <c r="C273">
        <f t="shared" si="46"/>
        <v>7.9765128830570333</v>
      </c>
    </row>
    <row r="274" spans="1:7" x14ac:dyDescent="0.2">
      <c r="A274">
        <f t="shared" si="44"/>
        <v>2019</v>
      </c>
      <c r="B274">
        <f t="shared" si="45"/>
        <v>16.43161653909749</v>
      </c>
      <c r="C274">
        <f t="shared" si="46"/>
        <v>8.2158082695487451</v>
      </c>
      <c r="E274" t="s">
        <v>85</v>
      </c>
    </row>
    <row r="275" spans="1:7" x14ac:dyDescent="0.2">
      <c r="A275">
        <f t="shared" si="44"/>
        <v>2018</v>
      </c>
      <c r="B275">
        <f t="shared" si="45"/>
        <v>16.924565035270415</v>
      </c>
      <c r="C275">
        <f t="shared" si="46"/>
        <v>8.4622825176352077</v>
      </c>
      <c r="E275" s="2" t="s">
        <v>86</v>
      </c>
    </row>
    <row r="276" spans="1:7" x14ac:dyDescent="0.2">
      <c r="A276">
        <f t="shared" si="44"/>
        <v>2017</v>
      </c>
      <c r="B276">
        <f t="shared" si="45"/>
        <v>17.432301986328529</v>
      </c>
      <c r="C276">
        <f t="shared" si="46"/>
        <v>8.7161509931642644</v>
      </c>
      <c r="E276" t="s">
        <v>87</v>
      </c>
      <c r="G276">
        <f>G271/10</f>
        <v>0.24373451421786035</v>
      </c>
    </row>
    <row r="277" spans="1:7" x14ac:dyDescent="0.2">
      <c r="A277">
        <f t="shared" si="44"/>
        <v>2016</v>
      </c>
      <c r="B277">
        <f t="shared" si="45"/>
        <v>17.955271045918384</v>
      </c>
      <c r="C277">
        <f t="shared" si="46"/>
        <v>8.9776355229591918</v>
      </c>
    </row>
    <row r="278" spans="1:7" x14ac:dyDescent="0.2">
      <c r="A278">
        <f t="shared" si="44"/>
        <v>2015</v>
      </c>
      <c r="B278">
        <f t="shared" si="45"/>
        <v>18.493929177295936</v>
      </c>
      <c r="C278">
        <f t="shared" si="46"/>
        <v>9.2469645886479679</v>
      </c>
    </row>
    <row r="279" spans="1:7" x14ac:dyDescent="0.2">
      <c r="A279">
        <f t="shared" si="44"/>
        <v>2014</v>
      </c>
      <c r="B279">
        <f t="shared" si="45"/>
        <v>19.048747052614814</v>
      </c>
      <c r="C279">
        <f t="shared" si="46"/>
        <v>9.5243735263074072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27"/>
  <sheetViews>
    <sheetView topLeftCell="D1" workbookViewId="0">
      <selection activeCell="E20" sqref="E20"/>
    </sheetView>
  </sheetViews>
  <sheetFormatPr defaultRowHeight="12.75" x14ac:dyDescent="0.2"/>
  <sheetData>
    <row r="3" spans="1:9" x14ac:dyDescent="0.2">
      <c r="B3" s="2" t="s">
        <v>92</v>
      </c>
    </row>
    <row r="7" spans="1:9" x14ac:dyDescent="0.2">
      <c r="A7" t="s">
        <v>68</v>
      </c>
    </row>
    <row r="9" spans="1:9" x14ac:dyDescent="0.2">
      <c r="B9" t="s">
        <v>69</v>
      </c>
      <c r="C9" t="s">
        <v>73</v>
      </c>
      <c r="G9" t="s">
        <v>37</v>
      </c>
    </row>
    <row r="10" spans="1:9" x14ac:dyDescent="0.2">
      <c r="A10" t="s">
        <v>66</v>
      </c>
      <c r="B10" t="s">
        <v>70</v>
      </c>
      <c r="C10" t="s">
        <v>74</v>
      </c>
      <c r="G10" s="2" t="s">
        <v>38</v>
      </c>
    </row>
    <row r="11" spans="1:9" x14ac:dyDescent="0.2">
      <c r="A11">
        <f>'Tree Biomass'!C4</f>
        <v>2024</v>
      </c>
      <c r="B11">
        <f>'Detrital Pool'!E258</f>
        <v>7.0870283841288035</v>
      </c>
      <c r="C11" t="e">
        <f>'Tree Biomass'!C405</f>
        <v>#NUM!</v>
      </c>
      <c r="G11" t="s">
        <v>88</v>
      </c>
      <c r="I11" t="e">
        <f>'Tree Biomass'!C412</f>
        <v>#NUM!</v>
      </c>
    </row>
    <row r="12" spans="1:9" x14ac:dyDescent="0.2">
      <c r="A12">
        <f>A11-1</f>
        <v>2023</v>
      </c>
      <c r="B12">
        <f>B11*1.03</f>
        <v>7.299639235652668</v>
      </c>
      <c r="C12" t="e">
        <f t="shared" ref="C12:C21" si="0">C11-$I$11</f>
        <v>#NUM!</v>
      </c>
    </row>
    <row r="13" spans="1:9" x14ac:dyDescent="0.2">
      <c r="A13">
        <f t="shared" ref="A13:A21" si="1">A12-1</f>
        <v>2022</v>
      </c>
      <c r="B13">
        <f t="shared" ref="B13:B21" si="2">B12*1.03</f>
        <v>7.518628412722248</v>
      </c>
      <c r="C13" t="e">
        <f t="shared" si="0"/>
        <v>#NUM!</v>
      </c>
    </row>
    <row r="14" spans="1:9" x14ac:dyDescent="0.2">
      <c r="A14">
        <f t="shared" si="1"/>
        <v>2021</v>
      </c>
      <c r="B14">
        <f t="shared" si="2"/>
        <v>7.7441872651039159</v>
      </c>
      <c r="C14" t="e">
        <f t="shared" si="0"/>
        <v>#NUM!</v>
      </c>
    </row>
    <row r="15" spans="1:9" x14ac:dyDescent="0.2">
      <c r="A15">
        <f t="shared" si="1"/>
        <v>2020</v>
      </c>
      <c r="B15">
        <f t="shared" si="2"/>
        <v>7.9765128830570333</v>
      </c>
      <c r="C15" t="e">
        <f t="shared" si="0"/>
        <v>#NUM!</v>
      </c>
      <c r="G15" t="s">
        <v>85</v>
      </c>
    </row>
    <row r="16" spans="1:9" x14ac:dyDescent="0.2">
      <c r="A16">
        <f t="shared" si="1"/>
        <v>2019</v>
      </c>
      <c r="B16">
        <f t="shared" si="2"/>
        <v>8.2158082695487451</v>
      </c>
      <c r="C16" t="e">
        <f t="shared" si="0"/>
        <v>#NUM!</v>
      </c>
      <c r="G16" t="s">
        <v>86</v>
      </c>
    </row>
    <row r="17" spans="1:9" x14ac:dyDescent="0.2">
      <c r="A17">
        <f t="shared" si="1"/>
        <v>2018</v>
      </c>
      <c r="B17">
        <f t="shared" si="2"/>
        <v>8.4622825176352077</v>
      </c>
      <c r="C17" t="e">
        <f t="shared" si="0"/>
        <v>#NUM!</v>
      </c>
      <c r="G17" t="s">
        <v>87</v>
      </c>
      <c r="I17">
        <f>'Detrital Pool'!G276</f>
        <v>0.24373451421786035</v>
      </c>
    </row>
    <row r="18" spans="1:9" x14ac:dyDescent="0.2">
      <c r="A18">
        <f t="shared" si="1"/>
        <v>2017</v>
      </c>
      <c r="B18">
        <f t="shared" si="2"/>
        <v>8.7161509931642644</v>
      </c>
      <c r="C18" t="e">
        <f t="shared" si="0"/>
        <v>#NUM!</v>
      </c>
    </row>
    <row r="19" spans="1:9" x14ac:dyDescent="0.2">
      <c r="A19">
        <f t="shared" si="1"/>
        <v>2016</v>
      </c>
      <c r="B19">
        <f t="shared" si="2"/>
        <v>8.9776355229591918</v>
      </c>
      <c r="C19" t="e">
        <f t="shared" si="0"/>
        <v>#NUM!</v>
      </c>
    </row>
    <row r="20" spans="1:9" x14ac:dyDescent="0.2">
      <c r="A20">
        <f t="shared" si="1"/>
        <v>2015</v>
      </c>
      <c r="B20">
        <f t="shared" si="2"/>
        <v>9.2469645886479679</v>
      </c>
      <c r="C20" t="e">
        <f t="shared" si="0"/>
        <v>#NUM!</v>
      </c>
      <c r="G20" s="2" t="s">
        <v>89</v>
      </c>
    </row>
    <row r="21" spans="1:9" x14ac:dyDescent="0.2">
      <c r="A21">
        <f t="shared" si="1"/>
        <v>2014</v>
      </c>
      <c r="B21">
        <f t="shared" si="2"/>
        <v>9.5243735263074072</v>
      </c>
      <c r="C21" t="e">
        <f t="shared" si="0"/>
        <v>#NUM!</v>
      </c>
      <c r="G21" s="2" t="s">
        <v>90</v>
      </c>
    </row>
    <row r="22" spans="1:9" x14ac:dyDescent="0.2">
      <c r="G22" t="e">
        <f>I11-I17</f>
        <v>#NUM!</v>
      </c>
      <c r="H22" t="s">
        <v>91</v>
      </c>
    </row>
    <row r="25" spans="1:9" x14ac:dyDescent="0.2">
      <c r="B25" s="2"/>
    </row>
    <row r="26" spans="1:9" x14ac:dyDescent="0.2">
      <c r="B26" s="2" t="s">
        <v>105</v>
      </c>
    </row>
    <row r="27" spans="1:9" x14ac:dyDescent="0.2">
      <c r="B27" s="2" t="s">
        <v>106</v>
      </c>
    </row>
  </sheetData>
  <phoneticPr fontId="0" type="noConversion"/>
  <pageMargins left="0.75" right="0.75" top="1" bottom="1" header="0.5" footer="0.5"/>
  <pageSetup orientation="portrait" horizont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small tree worksheet</vt:lpstr>
      <vt:lpstr>Tree Biomass</vt:lpstr>
      <vt:lpstr>Detrital Pool</vt:lpstr>
      <vt:lpstr>Live +Dead</vt:lpstr>
    </vt:vector>
  </TitlesOfParts>
  <Company>WWU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Wallin</dc:creator>
  <cp:lastModifiedBy>David Wallin</cp:lastModifiedBy>
  <cp:lastPrinted>1999-05-24T15:50:26Z</cp:lastPrinted>
  <dcterms:created xsi:type="dcterms:W3CDTF">1997-06-02T19:13:12Z</dcterms:created>
  <dcterms:modified xsi:type="dcterms:W3CDTF">2024-05-22T15:44:21Z</dcterms:modified>
</cp:coreProperties>
</file>