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lin\OneDrive - Western Washington University\webstuff\website\wallin\prod\envr407\"/>
    </mc:Choice>
  </mc:AlternateContent>
  <xr:revisionPtr revIDLastSave="0" documentId="8_{3F2082B3-5962-4077-AAAC-079F1B3B6A88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small tree worksheet" sheetId="5" r:id="rId1"/>
    <sheet name="Tree Biomass" sheetId="1" r:id="rId2"/>
    <sheet name="Detrital Pool" sheetId="3" r:id="rId3"/>
    <sheet name="Live +Dea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D4" i="5"/>
  <c r="C4" i="5"/>
  <c r="B4" i="5"/>
  <c r="A185" i="3"/>
  <c r="A140" i="3"/>
  <c r="A94" i="3"/>
  <c r="A5" i="3"/>
  <c r="F197" i="3"/>
  <c r="H197" i="3" s="1"/>
  <c r="I197" i="3" s="1"/>
  <c r="G197" i="3"/>
  <c r="F198" i="3"/>
  <c r="G198" i="3"/>
  <c r="F199" i="3"/>
  <c r="G199" i="3"/>
  <c r="F200" i="3"/>
  <c r="G200" i="3"/>
  <c r="F201" i="3"/>
  <c r="H201" i="3" s="1"/>
  <c r="I201" i="3" s="1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H209" i="3" s="1"/>
  <c r="I209" i="3" s="1"/>
  <c r="G209" i="3"/>
  <c r="F210" i="3"/>
  <c r="G210" i="3"/>
  <c r="F211" i="3"/>
  <c r="G211" i="3"/>
  <c r="F212" i="3"/>
  <c r="G212" i="3"/>
  <c r="F213" i="3"/>
  <c r="H213" i="3" s="1"/>
  <c r="I213" i="3" s="1"/>
  <c r="G213" i="3"/>
  <c r="F214" i="3"/>
  <c r="G214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H27" i="3" s="1"/>
  <c r="I27" i="3" s="1"/>
  <c r="G27" i="3"/>
  <c r="F28" i="3"/>
  <c r="G28" i="3"/>
  <c r="F29" i="3"/>
  <c r="H29" i="3" s="1"/>
  <c r="I29" i="3" s="1"/>
  <c r="G29" i="3"/>
  <c r="F30" i="3"/>
  <c r="G30" i="3"/>
  <c r="F31" i="3"/>
  <c r="H31" i="3" s="1"/>
  <c r="I31" i="3" s="1"/>
  <c r="G31" i="3"/>
  <c r="F32" i="3"/>
  <c r="G32" i="3"/>
  <c r="F33" i="3"/>
  <c r="H33" i="3" s="1"/>
  <c r="I33" i="3" s="1"/>
  <c r="G33" i="3"/>
  <c r="F34" i="3"/>
  <c r="G34" i="3"/>
  <c r="F35" i="3"/>
  <c r="H35" i="3" s="1"/>
  <c r="I35" i="3" s="1"/>
  <c r="G35" i="3"/>
  <c r="F36" i="3"/>
  <c r="G36" i="3"/>
  <c r="F37" i="3"/>
  <c r="H37" i="3" s="1"/>
  <c r="I37" i="3" s="1"/>
  <c r="G37" i="3"/>
  <c r="F38" i="3"/>
  <c r="G38" i="3"/>
  <c r="F39" i="3"/>
  <c r="H39" i="3" s="1"/>
  <c r="I39" i="3" s="1"/>
  <c r="G39" i="3"/>
  <c r="F40" i="3"/>
  <c r="G40" i="3"/>
  <c r="F41" i="3"/>
  <c r="H41" i="3" s="1"/>
  <c r="I41" i="3" s="1"/>
  <c r="G41" i="3"/>
  <c r="F42" i="3"/>
  <c r="G42" i="3"/>
  <c r="F43" i="3"/>
  <c r="H43" i="3" s="1"/>
  <c r="I43" i="3" s="1"/>
  <c r="G43" i="3"/>
  <c r="F44" i="3"/>
  <c r="G44" i="3"/>
  <c r="F45" i="3"/>
  <c r="H45" i="3" s="1"/>
  <c r="I45" i="3" s="1"/>
  <c r="G45" i="3"/>
  <c r="F46" i="3"/>
  <c r="G46" i="3"/>
  <c r="F47" i="3"/>
  <c r="H47" i="3" s="1"/>
  <c r="I47" i="3" s="1"/>
  <c r="G47" i="3"/>
  <c r="F48" i="3"/>
  <c r="G48" i="3"/>
  <c r="F49" i="3"/>
  <c r="H49" i="3" s="1"/>
  <c r="I49" i="3" s="1"/>
  <c r="G49" i="3"/>
  <c r="F50" i="3"/>
  <c r="G50" i="3"/>
  <c r="F51" i="3"/>
  <c r="H51" i="3" s="1"/>
  <c r="I51" i="3" s="1"/>
  <c r="G51" i="3"/>
  <c r="F52" i="3"/>
  <c r="G52" i="3"/>
  <c r="F53" i="3"/>
  <c r="H53" i="3" s="1"/>
  <c r="I53" i="3" s="1"/>
  <c r="G53" i="3"/>
  <c r="F54" i="3"/>
  <c r="G54" i="3"/>
  <c r="F55" i="3"/>
  <c r="H55" i="3" s="1"/>
  <c r="I55" i="3" s="1"/>
  <c r="G55" i="3"/>
  <c r="F56" i="3"/>
  <c r="G56" i="3"/>
  <c r="F57" i="3"/>
  <c r="H57" i="3" s="1"/>
  <c r="I57" i="3" s="1"/>
  <c r="G57" i="3"/>
  <c r="F58" i="3"/>
  <c r="G58" i="3"/>
  <c r="F59" i="3"/>
  <c r="H59" i="3" s="1"/>
  <c r="I59" i="3" s="1"/>
  <c r="G59" i="3"/>
  <c r="F60" i="3"/>
  <c r="G60" i="3"/>
  <c r="F61" i="3"/>
  <c r="H61" i="3" s="1"/>
  <c r="I61" i="3" s="1"/>
  <c r="G61" i="3"/>
  <c r="F62" i="3"/>
  <c r="G62" i="3"/>
  <c r="F63" i="3"/>
  <c r="H63" i="3" s="1"/>
  <c r="I63" i="3" s="1"/>
  <c r="G63" i="3"/>
  <c r="F64" i="3"/>
  <c r="G64" i="3"/>
  <c r="F65" i="3"/>
  <c r="H65" i="3" s="1"/>
  <c r="I65" i="3" s="1"/>
  <c r="G65" i="3"/>
  <c r="F66" i="3"/>
  <c r="G66" i="3"/>
  <c r="F67" i="3"/>
  <c r="H67" i="3" s="1"/>
  <c r="I67" i="3" s="1"/>
  <c r="G67" i="3"/>
  <c r="F68" i="3"/>
  <c r="G68" i="3"/>
  <c r="F69" i="3"/>
  <c r="H69" i="3" s="1"/>
  <c r="I69" i="3" s="1"/>
  <c r="G69" i="3"/>
  <c r="F70" i="3"/>
  <c r="G70" i="3"/>
  <c r="F71" i="3"/>
  <c r="H71" i="3" s="1"/>
  <c r="I71" i="3" s="1"/>
  <c r="G71" i="3"/>
  <c r="F72" i="3"/>
  <c r="G72" i="3"/>
  <c r="F73" i="3"/>
  <c r="H73" i="3" s="1"/>
  <c r="I73" i="3" s="1"/>
  <c r="G73" i="3"/>
  <c r="F74" i="3"/>
  <c r="G74" i="3"/>
  <c r="F75" i="3"/>
  <c r="H75" i="3" s="1"/>
  <c r="I75" i="3" s="1"/>
  <c r="G75" i="3"/>
  <c r="F76" i="3"/>
  <c r="G76" i="3"/>
  <c r="H205" i="3" l="1"/>
  <c r="I205" i="3" s="1"/>
  <c r="H21" i="3"/>
  <c r="I21" i="3" s="1"/>
  <c r="H15" i="3"/>
  <c r="I15" i="3" s="1"/>
  <c r="H9" i="3"/>
  <c r="I9" i="3" s="1"/>
  <c r="H25" i="3"/>
  <c r="I25" i="3" s="1"/>
  <c r="H19" i="3"/>
  <c r="I19" i="3" s="1"/>
  <c r="H13" i="3"/>
  <c r="I13" i="3" s="1"/>
  <c r="H23" i="3"/>
  <c r="I23" i="3" s="1"/>
  <c r="H17" i="3"/>
  <c r="I17" i="3" s="1"/>
  <c r="H11" i="3"/>
  <c r="I11" i="3" s="1"/>
  <c r="H203" i="3"/>
  <c r="I203" i="3" s="1"/>
  <c r="H211" i="3"/>
  <c r="I211" i="3" s="1"/>
  <c r="H199" i="3"/>
  <c r="I199" i="3" s="1"/>
  <c r="H207" i="3"/>
  <c r="I207" i="3" s="1"/>
  <c r="H214" i="3"/>
  <c r="I214" i="3" s="1"/>
  <c r="H212" i="3"/>
  <c r="I212" i="3" s="1"/>
  <c r="H210" i="3"/>
  <c r="I210" i="3" s="1"/>
  <c r="H208" i="3"/>
  <c r="I208" i="3" s="1"/>
  <c r="H206" i="3"/>
  <c r="I206" i="3" s="1"/>
  <c r="H204" i="3"/>
  <c r="I204" i="3" s="1"/>
  <c r="H202" i="3"/>
  <c r="I202" i="3" s="1"/>
  <c r="H200" i="3"/>
  <c r="I200" i="3" s="1"/>
  <c r="H198" i="3"/>
  <c r="I198" i="3" s="1"/>
  <c r="H76" i="3"/>
  <c r="I76" i="3" s="1"/>
  <c r="H74" i="3"/>
  <c r="I74" i="3" s="1"/>
  <c r="H72" i="3"/>
  <c r="I72" i="3" s="1"/>
  <c r="H70" i="3"/>
  <c r="I70" i="3" s="1"/>
  <c r="H68" i="3"/>
  <c r="I68" i="3" s="1"/>
  <c r="H66" i="3"/>
  <c r="I66" i="3" s="1"/>
  <c r="H64" i="3"/>
  <c r="I64" i="3" s="1"/>
  <c r="H62" i="3"/>
  <c r="I62" i="3" s="1"/>
  <c r="H60" i="3"/>
  <c r="I60" i="3" s="1"/>
  <c r="H58" i="3"/>
  <c r="I58" i="3" s="1"/>
  <c r="H56" i="3"/>
  <c r="I56" i="3" s="1"/>
  <c r="H54" i="3"/>
  <c r="I54" i="3" s="1"/>
  <c r="H52" i="3"/>
  <c r="I52" i="3" s="1"/>
  <c r="H50" i="3"/>
  <c r="I50" i="3" s="1"/>
  <c r="H48" i="3"/>
  <c r="I48" i="3" s="1"/>
  <c r="H46" i="3"/>
  <c r="I46" i="3" s="1"/>
  <c r="H44" i="3"/>
  <c r="I44" i="3" s="1"/>
  <c r="H42" i="3"/>
  <c r="I42" i="3" s="1"/>
  <c r="H40" i="3"/>
  <c r="I40" i="3" s="1"/>
  <c r="H38" i="3"/>
  <c r="I38" i="3" s="1"/>
  <c r="H36" i="3"/>
  <c r="I36" i="3" s="1"/>
  <c r="H34" i="3"/>
  <c r="I34" i="3" s="1"/>
  <c r="H32" i="3"/>
  <c r="I32" i="3" s="1"/>
  <c r="H30" i="3"/>
  <c r="I30" i="3" s="1"/>
  <c r="H28" i="3"/>
  <c r="I28" i="3" s="1"/>
  <c r="H26" i="3"/>
  <c r="I26" i="3" s="1"/>
  <c r="H24" i="3"/>
  <c r="I24" i="3" s="1"/>
  <c r="H22" i="3"/>
  <c r="I22" i="3" s="1"/>
  <c r="H20" i="3"/>
  <c r="I20" i="3" s="1"/>
  <c r="H18" i="3"/>
  <c r="I18" i="3" s="1"/>
  <c r="H16" i="3"/>
  <c r="I16" i="3" s="1"/>
  <c r="H14" i="3"/>
  <c r="I14" i="3" s="1"/>
  <c r="H12" i="3"/>
  <c r="I12" i="3" s="1"/>
  <c r="H10" i="3"/>
  <c r="I10" i="3" s="1"/>
  <c r="A278" i="3" l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F248" i="3" l="1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H177" i="3" s="1"/>
  <c r="I177" i="3" s="1"/>
  <c r="F178" i="3"/>
  <c r="G178" i="3"/>
  <c r="F179" i="3"/>
  <c r="G179" i="3"/>
  <c r="F180" i="3"/>
  <c r="G180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H178" i="3" l="1"/>
  <c r="I178" i="3" s="1"/>
  <c r="H174" i="3"/>
  <c r="I174" i="3" s="1"/>
  <c r="H172" i="3"/>
  <c r="I172" i="3" s="1"/>
  <c r="H251" i="3"/>
  <c r="I251" i="3" s="1"/>
  <c r="H249" i="3"/>
  <c r="I249" i="3" s="1"/>
  <c r="H256" i="3"/>
  <c r="I256" i="3" s="1"/>
  <c r="H250" i="3"/>
  <c r="I250" i="3" s="1"/>
  <c r="H248" i="3"/>
  <c r="I248" i="3" s="1"/>
  <c r="H129" i="3"/>
  <c r="I129" i="3" s="1"/>
  <c r="H254" i="3"/>
  <c r="I254" i="3" s="1"/>
  <c r="H130" i="3"/>
  <c r="I130" i="3" s="1"/>
  <c r="H173" i="3"/>
  <c r="I173" i="3" s="1"/>
  <c r="H255" i="3"/>
  <c r="I255" i="3" s="1"/>
  <c r="H253" i="3"/>
  <c r="I253" i="3" s="1"/>
  <c r="H252" i="3"/>
  <c r="I252" i="3" s="1"/>
  <c r="H180" i="3"/>
  <c r="I180" i="3" s="1"/>
  <c r="H176" i="3"/>
  <c r="I176" i="3" s="1"/>
  <c r="H175" i="3"/>
  <c r="I175" i="3" s="1"/>
  <c r="H132" i="3"/>
  <c r="I132" i="3" s="1"/>
  <c r="H179" i="3"/>
  <c r="I179" i="3" s="1"/>
  <c r="H134" i="3"/>
  <c r="I134" i="3" s="1"/>
  <c r="H133" i="3"/>
  <c r="I133" i="3" s="1"/>
  <c r="H131" i="3"/>
  <c r="I131" i="3" s="1"/>
  <c r="A194" i="1"/>
  <c r="B194" i="1" s="1"/>
  <c r="A195" i="1"/>
  <c r="B195" i="1" s="1"/>
  <c r="A196" i="1"/>
  <c r="B196" i="1" s="1"/>
  <c r="A197" i="1"/>
  <c r="B197" i="1" s="1"/>
  <c r="A198" i="1"/>
  <c r="B198" i="1" s="1"/>
  <c r="A199" i="1"/>
  <c r="B199" i="1" s="1"/>
  <c r="A200" i="1"/>
  <c r="B200" i="1" s="1"/>
  <c r="A201" i="1"/>
  <c r="B201" i="1" s="1"/>
  <c r="C201" i="1"/>
  <c r="A202" i="1"/>
  <c r="B202" i="1" s="1"/>
  <c r="A203" i="1"/>
  <c r="B203" i="1" s="1"/>
  <c r="A204" i="1"/>
  <c r="B204" i="1" s="1"/>
  <c r="A205" i="1"/>
  <c r="B205" i="1" s="1"/>
  <c r="C205" i="1"/>
  <c r="A206" i="1"/>
  <c r="B206" i="1" s="1"/>
  <c r="A207" i="1"/>
  <c r="B207" i="1" s="1"/>
  <c r="A208" i="1"/>
  <c r="B208" i="1" s="1"/>
  <c r="A209" i="1"/>
  <c r="B209" i="1" s="1"/>
  <c r="A210" i="1"/>
  <c r="B210" i="1" s="1"/>
  <c r="A211" i="1"/>
  <c r="B211" i="1" s="1"/>
  <c r="C211" i="1"/>
  <c r="A212" i="1"/>
  <c r="B212" i="1" s="1"/>
  <c r="A213" i="1"/>
  <c r="B213" i="1" s="1"/>
  <c r="A214" i="1"/>
  <c r="B214" i="1" s="1"/>
  <c r="A135" i="1"/>
  <c r="B135" i="1" s="1"/>
  <c r="A136" i="1"/>
  <c r="B136" i="1" s="1"/>
  <c r="C136" i="1"/>
  <c r="A137" i="1"/>
  <c r="B137" i="1" s="1"/>
  <c r="A138" i="1"/>
  <c r="B138" i="1" s="1"/>
  <c r="A139" i="1"/>
  <c r="B139" i="1" s="1"/>
  <c r="A140" i="1"/>
  <c r="B140" i="1" s="1"/>
  <c r="A141" i="1"/>
  <c r="B141" i="1" s="1"/>
  <c r="A142" i="1"/>
  <c r="B142" i="1" s="1"/>
  <c r="A143" i="1"/>
  <c r="B143" i="1" s="1"/>
  <c r="A144" i="1"/>
  <c r="B144" i="1" s="1"/>
  <c r="A145" i="1"/>
  <c r="B145" i="1" s="1"/>
  <c r="A146" i="1"/>
  <c r="B146" i="1" s="1"/>
  <c r="A147" i="1"/>
  <c r="B147" i="1" s="1"/>
  <c r="A148" i="1"/>
  <c r="B148" i="1" s="1"/>
  <c r="A149" i="1"/>
  <c r="B149" i="1" s="1"/>
  <c r="A150" i="1"/>
  <c r="B150" i="1" s="1"/>
  <c r="A151" i="1"/>
  <c r="B151" i="1" s="1"/>
  <c r="A152" i="1"/>
  <c r="B152" i="1" s="1"/>
  <c r="A153" i="1"/>
  <c r="B153" i="1" s="1"/>
  <c r="A154" i="1"/>
  <c r="B154" i="1" s="1"/>
  <c r="A155" i="1"/>
  <c r="B155" i="1" s="1"/>
  <c r="A156" i="1"/>
  <c r="B156" i="1" s="1"/>
  <c r="A157" i="1"/>
  <c r="B157" i="1" s="1"/>
  <c r="A158" i="1"/>
  <c r="B158" i="1" s="1"/>
  <c r="A159" i="1"/>
  <c r="B159" i="1" s="1"/>
  <c r="A160" i="1"/>
  <c r="B160" i="1" s="1"/>
  <c r="A161" i="1"/>
  <c r="C161" i="1" s="1"/>
  <c r="A162" i="1"/>
  <c r="B162" i="1" s="1"/>
  <c r="A163" i="1"/>
  <c r="C163" i="1" s="1"/>
  <c r="A164" i="1"/>
  <c r="B164" i="1" s="1"/>
  <c r="A165" i="1"/>
  <c r="C165" i="1" s="1"/>
  <c r="A166" i="1"/>
  <c r="B166" i="1" s="1"/>
  <c r="A167" i="1"/>
  <c r="C167" i="1" s="1"/>
  <c r="A168" i="1"/>
  <c r="C168" i="1" s="1"/>
  <c r="A169" i="1"/>
  <c r="C169" i="1" s="1"/>
  <c r="A170" i="1"/>
  <c r="B170" i="1" s="1"/>
  <c r="A171" i="1"/>
  <c r="C171" i="1" s="1"/>
  <c r="A172" i="1"/>
  <c r="B172" i="1" s="1"/>
  <c r="A173" i="1"/>
  <c r="C173" i="1" s="1"/>
  <c r="A174" i="1"/>
  <c r="B174" i="1" s="1"/>
  <c r="A175" i="1"/>
  <c r="C175" i="1" s="1"/>
  <c r="A176" i="1"/>
  <c r="B176" i="1" s="1"/>
  <c r="A177" i="1"/>
  <c r="C177" i="1" s="1"/>
  <c r="A178" i="1"/>
  <c r="B178" i="1" s="1"/>
  <c r="A179" i="1"/>
  <c r="C179" i="1" s="1"/>
  <c r="A180" i="1"/>
  <c r="B180" i="1" s="1"/>
  <c r="A181" i="1"/>
  <c r="C181" i="1" s="1"/>
  <c r="A182" i="1"/>
  <c r="B182" i="1" s="1"/>
  <c r="A183" i="1"/>
  <c r="C183" i="1" s="1"/>
  <c r="A184" i="1"/>
  <c r="B184" i="1" s="1"/>
  <c r="A185" i="1"/>
  <c r="C185" i="1" s="1"/>
  <c r="A186" i="1"/>
  <c r="B186" i="1" s="1"/>
  <c r="A187" i="1"/>
  <c r="C187" i="1" s="1"/>
  <c r="A188" i="1"/>
  <c r="B188" i="1" s="1"/>
  <c r="A189" i="1"/>
  <c r="C189" i="1" s="1"/>
  <c r="A190" i="1"/>
  <c r="B190" i="1" s="1"/>
  <c r="A191" i="1"/>
  <c r="B191" i="1" s="1"/>
  <c r="A192" i="1"/>
  <c r="B192" i="1" s="1"/>
  <c r="A193" i="1"/>
  <c r="B193" i="1" s="1"/>
  <c r="C150" i="1" l="1"/>
  <c r="E202" i="1"/>
  <c r="D168" i="1"/>
  <c r="C146" i="1"/>
  <c r="D182" i="1"/>
  <c r="B168" i="1"/>
  <c r="C199" i="1"/>
  <c r="E199" i="1" s="1"/>
  <c r="C166" i="1"/>
  <c r="C195" i="1"/>
  <c r="C158" i="1"/>
  <c r="C182" i="1"/>
  <c r="E182" i="1" s="1"/>
  <c r="C142" i="1"/>
  <c r="C209" i="1"/>
  <c r="C203" i="1"/>
  <c r="E203" i="1" s="1"/>
  <c r="C154" i="1"/>
  <c r="C148" i="1"/>
  <c r="D166" i="1"/>
  <c r="C213" i="1"/>
  <c r="C197" i="1"/>
  <c r="D184" i="1"/>
  <c r="C184" i="1"/>
  <c r="C162" i="1"/>
  <c r="C144" i="1"/>
  <c r="C138" i="1"/>
  <c r="C207" i="1"/>
  <c r="C192" i="1"/>
  <c r="D191" i="1"/>
  <c r="C190" i="1"/>
  <c r="C176" i="1"/>
  <c r="C160" i="1"/>
  <c r="C156" i="1"/>
  <c r="C152" i="1"/>
  <c r="C140" i="1"/>
  <c r="C188" i="1"/>
  <c r="C178" i="1"/>
  <c r="C172" i="1"/>
  <c r="C174" i="1"/>
  <c r="C193" i="1"/>
  <c r="D192" i="1"/>
  <c r="C191" i="1"/>
  <c r="D190" i="1"/>
  <c r="C186" i="1"/>
  <c r="C180" i="1"/>
  <c r="D176" i="1"/>
  <c r="D174" i="1"/>
  <c r="C170" i="1"/>
  <c r="C164" i="1"/>
  <c r="D160" i="1"/>
  <c r="C159" i="1"/>
  <c r="D158" i="1"/>
  <c r="C157" i="1"/>
  <c r="D156" i="1"/>
  <c r="C155" i="1"/>
  <c r="D154" i="1"/>
  <c r="E154" i="1" s="1"/>
  <c r="C153" i="1"/>
  <c r="D152" i="1"/>
  <c r="C151" i="1"/>
  <c r="D150" i="1"/>
  <c r="E150" i="1" s="1"/>
  <c r="C149" i="1"/>
  <c r="D148" i="1"/>
  <c r="C147" i="1"/>
  <c r="D146" i="1"/>
  <c r="E146" i="1" s="1"/>
  <c r="C145" i="1"/>
  <c r="D144" i="1"/>
  <c r="C143" i="1"/>
  <c r="D142" i="1"/>
  <c r="E142" i="1" s="1"/>
  <c r="C141" i="1"/>
  <c r="D140" i="1"/>
  <c r="C139" i="1"/>
  <c r="D138" i="1"/>
  <c r="C137" i="1"/>
  <c r="D136" i="1"/>
  <c r="E136" i="1" s="1"/>
  <c r="C135" i="1"/>
  <c r="C214" i="1"/>
  <c r="D213" i="1"/>
  <c r="C212" i="1"/>
  <c r="D211" i="1"/>
  <c r="C210" i="1"/>
  <c r="D209" i="1"/>
  <c r="C208" i="1"/>
  <c r="D207" i="1"/>
  <c r="C206" i="1"/>
  <c r="D205" i="1"/>
  <c r="C204" i="1"/>
  <c r="D203" i="1"/>
  <c r="C202" i="1"/>
  <c r="D201" i="1"/>
  <c r="E201" i="1" s="1"/>
  <c r="C200" i="1"/>
  <c r="E200" i="1" s="1"/>
  <c r="D199" i="1"/>
  <c r="C198" i="1"/>
  <c r="E198" i="1" s="1"/>
  <c r="D197" i="1"/>
  <c r="C196" i="1"/>
  <c r="D195" i="1"/>
  <c r="C194" i="1"/>
  <c r="D214" i="1"/>
  <c r="D212" i="1"/>
  <c r="D210" i="1"/>
  <c r="D208" i="1"/>
  <c r="D206" i="1"/>
  <c r="D204" i="1"/>
  <c r="D202" i="1"/>
  <c r="D200" i="1"/>
  <c r="D198" i="1"/>
  <c r="D196" i="1"/>
  <c r="D194" i="1"/>
  <c r="D188" i="1"/>
  <c r="D186" i="1"/>
  <c r="D180" i="1"/>
  <c r="D178" i="1"/>
  <c r="D172" i="1"/>
  <c r="D170" i="1"/>
  <c r="D164" i="1"/>
  <c r="D162" i="1"/>
  <c r="D193" i="1"/>
  <c r="B187" i="1"/>
  <c r="D187" i="1"/>
  <c r="B183" i="1"/>
  <c r="D183" i="1"/>
  <c r="B179" i="1"/>
  <c r="D179" i="1"/>
  <c r="B175" i="1"/>
  <c r="D175" i="1"/>
  <c r="B171" i="1"/>
  <c r="D171" i="1"/>
  <c r="B167" i="1"/>
  <c r="D167" i="1"/>
  <c r="B163" i="1"/>
  <c r="D163" i="1"/>
  <c r="B189" i="1"/>
  <c r="D189" i="1"/>
  <c r="B185" i="1"/>
  <c r="D185" i="1"/>
  <c r="B181" i="1"/>
  <c r="D181" i="1"/>
  <c r="B177" i="1"/>
  <c r="D177" i="1"/>
  <c r="B173" i="1"/>
  <c r="D173" i="1"/>
  <c r="B169" i="1"/>
  <c r="D169" i="1"/>
  <c r="E166" i="1"/>
  <c r="B165" i="1"/>
  <c r="D165" i="1"/>
  <c r="B161" i="1"/>
  <c r="D161" i="1"/>
  <c r="D159" i="1"/>
  <c r="D157" i="1"/>
  <c r="D155" i="1"/>
  <c r="D153" i="1"/>
  <c r="D151" i="1"/>
  <c r="D149" i="1"/>
  <c r="D147" i="1"/>
  <c r="D145" i="1"/>
  <c r="D143" i="1"/>
  <c r="D141" i="1"/>
  <c r="E141" i="1" s="1"/>
  <c r="D139" i="1"/>
  <c r="D137" i="1"/>
  <c r="D135" i="1"/>
  <c r="E135" i="1" s="1"/>
  <c r="E168" i="1" l="1"/>
  <c r="E178" i="1"/>
  <c r="E197" i="1"/>
  <c r="E194" i="1"/>
  <c r="E188" i="1"/>
  <c r="E195" i="1"/>
  <c r="E172" i="1"/>
  <c r="E158" i="1"/>
  <c r="E157" i="1"/>
  <c r="E196" i="1"/>
  <c r="E192" i="1"/>
  <c r="E193" i="1"/>
  <c r="E148" i="1"/>
  <c r="E190" i="1"/>
  <c r="E180" i="1"/>
  <c r="E151" i="1"/>
  <c r="E140" i="1"/>
  <c r="E174" i="1"/>
  <c r="E184" i="1"/>
  <c r="E144" i="1"/>
  <c r="E162" i="1"/>
  <c r="E143" i="1"/>
  <c r="E159" i="1"/>
  <c r="E147" i="1"/>
  <c r="E160" i="1"/>
  <c r="E191" i="1"/>
  <c r="E152" i="1"/>
  <c r="E149" i="1"/>
  <c r="E164" i="1"/>
  <c r="E153" i="1"/>
  <c r="E145" i="1"/>
  <c r="E137" i="1"/>
  <c r="E155" i="1"/>
  <c r="E156" i="1"/>
  <c r="E176" i="1"/>
  <c r="E138" i="1"/>
  <c r="E139" i="1"/>
  <c r="E186" i="1"/>
  <c r="E170" i="1"/>
  <c r="E165" i="1"/>
  <c r="E173" i="1"/>
  <c r="E181" i="1"/>
  <c r="E189" i="1"/>
  <c r="E163" i="1"/>
  <c r="E171" i="1"/>
  <c r="E179" i="1"/>
  <c r="E187" i="1"/>
  <c r="E161" i="1"/>
  <c r="E169" i="1"/>
  <c r="E177" i="1"/>
  <c r="E185" i="1"/>
  <c r="E167" i="1"/>
  <c r="E175" i="1"/>
  <c r="E183" i="1"/>
  <c r="B85" i="1" l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E92" i="1" l="1"/>
  <c r="E90" i="1"/>
  <c r="J90" i="1" s="1"/>
  <c r="K90" i="1" s="1"/>
  <c r="L90" i="1" s="1"/>
  <c r="M90" i="1" s="1"/>
  <c r="N90" i="1" s="1"/>
  <c r="E91" i="1"/>
  <c r="E93" i="1"/>
  <c r="J93" i="1" s="1"/>
  <c r="K93" i="1" s="1"/>
  <c r="L93" i="1" s="1"/>
  <c r="M93" i="1" s="1"/>
  <c r="N93" i="1" s="1"/>
  <c r="E87" i="1"/>
  <c r="J87" i="1" s="1"/>
  <c r="K87" i="1" s="1"/>
  <c r="L87" i="1" s="1"/>
  <c r="M87" i="1" s="1"/>
  <c r="N87" i="1" s="1"/>
  <c r="E89" i="1"/>
  <c r="J89" i="1" s="1"/>
  <c r="K89" i="1" s="1"/>
  <c r="L89" i="1" s="1"/>
  <c r="M89" i="1" s="1"/>
  <c r="N89" i="1" s="1"/>
  <c r="E86" i="1"/>
  <c r="J86" i="1" s="1"/>
  <c r="K86" i="1" s="1"/>
  <c r="L86" i="1" s="1"/>
  <c r="M86" i="1" s="1"/>
  <c r="N86" i="1" s="1"/>
  <c r="E88" i="1"/>
  <c r="E85" i="1"/>
  <c r="J85" i="1" s="1"/>
  <c r="K85" i="1" s="1"/>
  <c r="L85" i="1" s="1"/>
  <c r="M85" i="1" s="1"/>
  <c r="N85" i="1" s="1"/>
  <c r="J98" i="1"/>
  <c r="K98" i="1" s="1"/>
  <c r="L98" i="1" s="1"/>
  <c r="M98" i="1" s="1"/>
  <c r="J94" i="1"/>
  <c r="K94" i="1" s="1"/>
  <c r="L94" i="1" s="1"/>
  <c r="M94" i="1" s="1"/>
  <c r="J102" i="1"/>
  <c r="K102" i="1" s="1"/>
  <c r="L102" i="1" s="1"/>
  <c r="M102" i="1" s="1"/>
  <c r="J100" i="1"/>
  <c r="K100" i="1" s="1"/>
  <c r="L100" i="1" s="1"/>
  <c r="M100" i="1" s="1"/>
  <c r="J92" i="1"/>
  <c r="K92" i="1" s="1"/>
  <c r="L92" i="1" s="1"/>
  <c r="M92" i="1" s="1"/>
  <c r="N92" i="1" s="1"/>
  <c r="J104" i="1"/>
  <c r="K104" i="1" s="1"/>
  <c r="L104" i="1" s="1"/>
  <c r="M104" i="1" s="1"/>
  <c r="J96" i="1"/>
  <c r="K96" i="1" s="1"/>
  <c r="L96" i="1" s="1"/>
  <c r="M96" i="1" s="1"/>
  <c r="J88" i="1"/>
  <c r="K88" i="1" s="1"/>
  <c r="L88" i="1" s="1"/>
  <c r="M88" i="1" s="1"/>
  <c r="N88" i="1" s="1"/>
  <c r="J103" i="1"/>
  <c r="K103" i="1" s="1"/>
  <c r="L103" i="1" s="1"/>
  <c r="M103" i="1" s="1"/>
  <c r="J99" i="1"/>
  <c r="K99" i="1" s="1"/>
  <c r="L99" i="1" s="1"/>
  <c r="M99" i="1" s="1"/>
  <c r="J95" i="1"/>
  <c r="K95" i="1" s="1"/>
  <c r="L95" i="1" s="1"/>
  <c r="M95" i="1" s="1"/>
  <c r="J91" i="1"/>
  <c r="K91" i="1" s="1"/>
  <c r="L91" i="1" s="1"/>
  <c r="M91" i="1" s="1"/>
  <c r="N91" i="1" s="1"/>
  <c r="J101" i="1"/>
  <c r="K101" i="1" s="1"/>
  <c r="L101" i="1" s="1"/>
  <c r="M101" i="1" s="1"/>
  <c r="J97" i="1"/>
  <c r="K97" i="1" s="1"/>
  <c r="L97" i="1" s="1"/>
  <c r="M97" i="1" s="1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G7" i="5"/>
  <c r="G14" i="1" s="1"/>
  <c r="G8" i="5"/>
  <c r="G15" i="1" s="1"/>
  <c r="G126" i="1" s="1"/>
  <c r="G9" i="5"/>
  <c r="G16" i="1" s="1"/>
  <c r="G127" i="1" s="1"/>
  <c r="G6" i="5"/>
  <c r="G13" i="1" s="1"/>
  <c r="G124" i="1" s="1"/>
  <c r="F8" i="3"/>
  <c r="G8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215" i="3"/>
  <c r="G215" i="3"/>
  <c r="F216" i="3"/>
  <c r="G216" i="3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F165" i="3"/>
  <c r="G165" i="3"/>
  <c r="F166" i="3"/>
  <c r="G166" i="3"/>
  <c r="F167" i="3"/>
  <c r="G167" i="3"/>
  <c r="F168" i="3"/>
  <c r="G168" i="3"/>
  <c r="F169" i="3"/>
  <c r="G169" i="3"/>
  <c r="F170" i="3"/>
  <c r="G170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B125" i="1"/>
  <c r="E125" i="1" s="1"/>
  <c r="B126" i="1"/>
  <c r="D126" i="1" s="1"/>
  <c r="B127" i="1"/>
  <c r="E127" i="1" s="1"/>
  <c r="B124" i="1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90" i="3"/>
  <c r="G90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60" i="3"/>
  <c r="G160" i="3"/>
  <c r="F161" i="3"/>
  <c r="G161" i="3"/>
  <c r="F162" i="3"/>
  <c r="G162" i="3"/>
  <c r="F163" i="3"/>
  <c r="G163" i="3"/>
  <c r="F164" i="3"/>
  <c r="G164" i="3"/>
  <c r="F171" i="3"/>
  <c r="G171" i="3"/>
  <c r="A98" i="3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C13" i="1"/>
  <c r="D13" i="1"/>
  <c r="E13" i="1"/>
  <c r="C14" i="1"/>
  <c r="D14" i="1"/>
  <c r="E14" i="1"/>
  <c r="C15" i="1"/>
  <c r="D15" i="1"/>
  <c r="E15" i="1"/>
  <c r="C16" i="1"/>
  <c r="D16" i="1"/>
  <c r="E16" i="1"/>
  <c r="D124" i="1"/>
  <c r="A134" i="1"/>
  <c r="B134" i="1" s="1"/>
  <c r="G118" i="1"/>
  <c r="J135" i="1"/>
  <c r="E80" i="1" l="1"/>
  <c r="J80" i="1" s="1"/>
  <c r="K80" i="1" s="1"/>
  <c r="L80" i="1" s="1"/>
  <c r="M80" i="1" s="1"/>
  <c r="N80" i="1" s="1"/>
  <c r="E29" i="1"/>
  <c r="J29" i="1" s="1"/>
  <c r="K29" i="1" s="1"/>
  <c r="L29" i="1" s="1"/>
  <c r="M29" i="1" s="1"/>
  <c r="N29" i="1" s="1"/>
  <c r="E84" i="1"/>
  <c r="E68" i="1"/>
  <c r="J68" i="1" s="1"/>
  <c r="K68" i="1" s="1"/>
  <c r="L68" i="1" s="1"/>
  <c r="M68" i="1" s="1"/>
  <c r="N68" i="1" s="1"/>
  <c r="E52" i="1"/>
  <c r="J52" i="1" s="1"/>
  <c r="K52" i="1" s="1"/>
  <c r="L52" i="1" s="1"/>
  <c r="M52" i="1" s="1"/>
  <c r="N52" i="1" s="1"/>
  <c r="E44" i="1"/>
  <c r="J44" i="1" s="1"/>
  <c r="K44" i="1" s="1"/>
  <c r="L44" i="1" s="1"/>
  <c r="M44" i="1" s="1"/>
  <c r="N44" i="1" s="1"/>
  <c r="E36" i="1"/>
  <c r="J36" i="1" s="1"/>
  <c r="K36" i="1" s="1"/>
  <c r="L36" i="1" s="1"/>
  <c r="M36" i="1" s="1"/>
  <c r="N36" i="1" s="1"/>
  <c r="E82" i="1"/>
  <c r="E81" i="1"/>
  <c r="J81" i="1" s="1"/>
  <c r="K81" i="1" s="1"/>
  <c r="L81" i="1" s="1"/>
  <c r="M81" i="1" s="1"/>
  <c r="N81" i="1" s="1"/>
  <c r="E83" i="1"/>
  <c r="J83" i="1" s="1"/>
  <c r="K83" i="1" s="1"/>
  <c r="L83" i="1" s="1"/>
  <c r="M83" i="1" s="1"/>
  <c r="N83" i="1" s="1"/>
  <c r="H222" i="3"/>
  <c r="I222" i="3" s="1"/>
  <c r="H226" i="3"/>
  <c r="I226" i="3" s="1"/>
  <c r="E33" i="1"/>
  <c r="J33" i="1" s="1"/>
  <c r="K33" i="1" s="1"/>
  <c r="L33" i="1" s="1"/>
  <c r="M33" i="1" s="1"/>
  <c r="N33" i="1" s="1"/>
  <c r="E28" i="1"/>
  <c r="J28" i="1" s="1"/>
  <c r="K28" i="1" s="1"/>
  <c r="L28" i="1" s="1"/>
  <c r="M28" i="1" s="1"/>
  <c r="N28" i="1" s="1"/>
  <c r="E25" i="1"/>
  <c r="J25" i="1" s="1"/>
  <c r="K25" i="1" s="1"/>
  <c r="L25" i="1" s="1"/>
  <c r="M25" i="1" s="1"/>
  <c r="N25" i="1" s="1"/>
  <c r="H246" i="3"/>
  <c r="I246" i="3" s="1"/>
  <c r="H238" i="3"/>
  <c r="I238" i="3" s="1"/>
  <c r="H230" i="3"/>
  <c r="I230" i="3" s="1"/>
  <c r="H231" i="3"/>
  <c r="I231" i="3" s="1"/>
  <c r="E45" i="1"/>
  <c r="J45" i="1" s="1"/>
  <c r="K45" i="1" s="1"/>
  <c r="L45" i="1" s="1"/>
  <c r="M45" i="1" s="1"/>
  <c r="N45" i="1" s="1"/>
  <c r="E37" i="1"/>
  <c r="J37" i="1" s="1"/>
  <c r="K37" i="1" s="1"/>
  <c r="L37" i="1" s="1"/>
  <c r="M37" i="1" s="1"/>
  <c r="N37" i="1" s="1"/>
  <c r="H234" i="3"/>
  <c r="I234" i="3" s="1"/>
  <c r="H240" i="3"/>
  <c r="I240" i="3" s="1"/>
  <c r="H143" i="3"/>
  <c r="I143" i="3" s="1"/>
  <c r="E65" i="1"/>
  <c r="J65" i="1" s="1"/>
  <c r="K65" i="1" s="1"/>
  <c r="L65" i="1" s="1"/>
  <c r="M65" i="1" s="1"/>
  <c r="N65" i="1" s="1"/>
  <c r="E43" i="1"/>
  <c r="J43" i="1" s="1"/>
  <c r="K43" i="1" s="1"/>
  <c r="L43" i="1" s="1"/>
  <c r="M43" i="1" s="1"/>
  <c r="N43" i="1" s="1"/>
  <c r="E40" i="1"/>
  <c r="J40" i="1" s="1"/>
  <c r="K40" i="1" s="1"/>
  <c r="L40" i="1" s="1"/>
  <c r="M40" i="1" s="1"/>
  <c r="N40" i="1" s="1"/>
  <c r="E63" i="1"/>
  <c r="J63" i="1" s="1"/>
  <c r="K63" i="1" s="1"/>
  <c r="L63" i="1" s="1"/>
  <c r="M63" i="1" s="1"/>
  <c r="N63" i="1" s="1"/>
  <c r="E47" i="1"/>
  <c r="J47" i="1" s="1"/>
  <c r="K47" i="1" s="1"/>
  <c r="L47" i="1" s="1"/>
  <c r="M47" i="1" s="1"/>
  <c r="N47" i="1" s="1"/>
  <c r="E39" i="1"/>
  <c r="J39" i="1" s="1"/>
  <c r="K39" i="1" s="1"/>
  <c r="L39" i="1" s="1"/>
  <c r="M39" i="1" s="1"/>
  <c r="N39" i="1" s="1"/>
  <c r="E31" i="1"/>
  <c r="J31" i="1" s="1"/>
  <c r="K31" i="1" s="1"/>
  <c r="L31" i="1" s="1"/>
  <c r="M31" i="1" s="1"/>
  <c r="N31" i="1" s="1"/>
  <c r="E49" i="1"/>
  <c r="J49" i="1" s="1"/>
  <c r="K49" i="1" s="1"/>
  <c r="L49" i="1" s="1"/>
  <c r="M49" i="1" s="1"/>
  <c r="N49" i="1" s="1"/>
  <c r="E41" i="1"/>
  <c r="J41" i="1" s="1"/>
  <c r="K41" i="1" s="1"/>
  <c r="L41" i="1" s="1"/>
  <c r="M41" i="1" s="1"/>
  <c r="N41" i="1" s="1"/>
  <c r="E27" i="1"/>
  <c r="J27" i="1" s="1"/>
  <c r="K27" i="1" s="1"/>
  <c r="L27" i="1" s="1"/>
  <c r="M27" i="1" s="1"/>
  <c r="N27" i="1" s="1"/>
  <c r="H247" i="3"/>
  <c r="I247" i="3" s="1"/>
  <c r="H232" i="3"/>
  <c r="I232" i="3" s="1"/>
  <c r="E77" i="1"/>
  <c r="J77" i="1" s="1"/>
  <c r="K77" i="1" s="1"/>
  <c r="L77" i="1" s="1"/>
  <c r="M77" i="1" s="1"/>
  <c r="N77" i="1" s="1"/>
  <c r="E61" i="1"/>
  <c r="J61" i="1" s="1"/>
  <c r="K61" i="1" s="1"/>
  <c r="L61" i="1" s="1"/>
  <c r="M61" i="1" s="1"/>
  <c r="N61" i="1" s="1"/>
  <c r="H239" i="3"/>
  <c r="I239" i="3" s="1"/>
  <c r="H224" i="3"/>
  <c r="I224" i="3" s="1"/>
  <c r="E35" i="1"/>
  <c r="J35" i="1" s="1"/>
  <c r="K35" i="1" s="1"/>
  <c r="L35" i="1" s="1"/>
  <c r="M35" i="1" s="1"/>
  <c r="N35" i="1" s="1"/>
  <c r="H242" i="3"/>
  <c r="I242" i="3" s="1"/>
  <c r="H223" i="3"/>
  <c r="I223" i="3" s="1"/>
  <c r="H244" i="3"/>
  <c r="I244" i="3" s="1"/>
  <c r="H243" i="3"/>
  <c r="I243" i="3" s="1"/>
  <c r="H236" i="3"/>
  <c r="I236" i="3" s="1"/>
  <c r="H235" i="3"/>
  <c r="I235" i="3" s="1"/>
  <c r="H228" i="3"/>
  <c r="I228" i="3" s="1"/>
  <c r="H227" i="3"/>
  <c r="I227" i="3" s="1"/>
  <c r="H220" i="3"/>
  <c r="I220" i="3" s="1"/>
  <c r="H219" i="3"/>
  <c r="I219" i="3" s="1"/>
  <c r="H218" i="3"/>
  <c r="I218" i="3" s="1"/>
  <c r="H217" i="3"/>
  <c r="I217" i="3" s="1"/>
  <c r="H163" i="3"/>
  <c r="I163" i="3" s="1"/>
  <c r="H190" i="3"/>
  <c r="I190" i="3" s="1"/>
  <c r="H155" i="3"/>
  <c r="I155" i="3" s="1"/>
  <c r="H151" i="3"/>
  <c r="I151" i="3" s="1"/>
  <c r="H149" i="3"/>
  <c r="I149" i="3" s="1"/>
  <c r="H148" i="3"/>
  <c r="I148" i="3" s="1"/>
  <c r="H147" i="3"/>
  <c r="I147" i="3" s="1"/>
  <c r="H110" i="3"/>
  <c r="I110" i="3" s="1"/>
  <c r="H106" i="3"/>
  <c r="I106" i="3" s="1"/>
  <c r="H104" i="3"/>
  <c r="I104" i="3" s="1"/>
  <c r="H97" i="3"/>
  <c r="I97" i="3" s="1"/>
  <c r="H170" i="3"/>
  <c r="I170" i="3" s="1"/>
  <c r="H171" i="3"/>
  <c r="I171" i="3" s="1"/>
  <c r="H164" i="3"/>
  <c r="I164" i="3" s="1"/>
  <c r="H168" i="3"/>
  <c r="I168" i="3" s="1"/>
  <c r="H194" i="3"/>
  <c r="I194" i="3" s="1"/>
  <c r="H192" i="3"/>
  <c r="I192" i="3" s="1"/>
  <c r="H191" i="3"/>
  <c r="I191" i="3" s="1"/>
  <c r="H166" i="3"/>
  <c r="I166" i="3" s="1"/>
  <c r="H165" i="3"/>
  <c r="I165" i="3" s="1"/>
  <c r="H123" i="3"/>
  <c r="I123" i="3" s="1"/>
  <c r="H119" i="3"/>
  <c r="I119" i="3" s="1"/>
  <c r="H117" i="3"/>
  <c r="I117" i="3" s="1"/>
  <c r="H115" i="3"/>
  <c r="I115" i="3" s="1"/>
  <c r="H113" i="3"/>
  <c r="I113" i="3" s="1"/>
  <c r="H128" i="3"/>
  <c r="I128" i="3" s="1"/>
  <c r="H125" i="3"/>
  <c r="I125" i="3" s="1"/>
  <c r="H124" i="3"/>
  <c r="I124" i="3" s="1"/>
  <c r="H112" i="3"/>
  <c r="I112" i="3" s="1"/>
  <c r="H111" i="3"/>
  <c r="I111" i="3" s="1"/>
  <c r="H116" i="3"/>
  <c r="I116" i="3" s="1"/>
  <c r="H101" i="3"/>
  <c r="I101" i="3" s="1"/>
  <c r="H99" i="3"/>
  <c r="I99" i="3" s="1"/>
  <c r="H98" i="3"/>
  <c r="I98" i="3" s="1"/>
  <c r="H127" i="3"/>
  <c r="I127" i="3" s="1"/>
  <c r="H121" i="3"/>
  <c r="I121" i="3" s="1"/>
  <c r="H120" i="3"/>
  <c r="I120" i="3" s="1"/>
  <c r="H108" i="3"/>
  <c r="I108" i="3" s="1"/>
  <c r="H107" i="3"/>
  <c r="I107" i="3" s="1"/>
  <c r="H245" i="3"/>
  <c r="I245" i="3" s="1"/>
  <c r="H241" i="3"/>
  <c r="I241" i="3" s="1"/>
  <c r="H237" i="3"/>
  <c r="I237" i="3" s="1"/>
  <c r="H233" i="3"/>
  <c r="I233" i="3" s="1"/>
  <c r="H229" i="3"/>
  <c r="I229" i="3" s="1"/>
  <c r="H225" i="3"/>
  <c r="I225" i="3" s="1"/>
  <c r="H221" i="3"/>
  <c r="I221" i="3" s="1"/>
  <c r="H126" i="3"/>
  <c r="I126" i="3" s="1"/>
  <c r="H122" i="3"/>
  <c r="I122" i="3" s="1"/>
  <c r="H118" i="3"/>
  <c r="I118" i="3" s="1"/>
  <c r="H114" i="3"/>
  <c r="I114" i="3" s="1"/>
  <c r="H109" i="3"/>
  <c r="I109" i="3" s="1"/>
  <c r="H105" i="3"/>
  <c r="I105" i="3" s="1"/>
  <c r="H160" i="3"/>
  <c r="I160" i="3" s="1"/>
  <c r="H169" i="3"/>
  <c r="I169" i="3" s="1"/>
  <c r="H167" i="3"/>
  <c r="I167" i="3" s="1"/>
  <c r="H159" i="3"/>
  <c r="I159" i="3" s="1"/>
  <c r="H157" i="3"/>
  <c r="I157" i="3" s="1"/>
  <c r="H156" i="3"/>
  <c r="I156" i="3" s="1"/>
  <c r="E76" i="1"/>
  <c r="J76" i="1" s="1"/>
  <c r="K76" i="1" s="1"/>
  <c r="L76" i="1" s="1"/>
  <c r="M76" i="1" s="1"/>
  <c r="N76" i="1" s="1"/>
  <c r="E75" i="1"/>
  <c r="J75" i="1" s="1"/>
  <c r="K75" i="1" s="1"/>
  <c r="L75" i="1" s="1"/>
  <c r="M75" i="1" s="1"/>
  <c r="N75" i="1" s="1"/>
  <c r="E73" i="1"/>
  <c r="J73" i="1" s="1"/>
  <c r="K73" i="1" s="1"/>
  <c r="L73" i="1" s="1"/>
  <c r="M73" i="1" s="1"/>
  <c r="N73" i="1" s="1"/>
  <c r="E71" i="1"/>
  <c r="J71" i="1" s="1"/>
  <c r="K71" i="1" s="1"/>
  <c r="L71" i="1" s="1"/>
  <c r="M71" i="1" s="1"/>
  <c r="N71" i="1" s="1"/>
  <c r="E69" i="1"/>
  <c r="J69" i="1" s="1"/>
  <c r="K69" i="1" s="1"/>
  <c r="L69" i="1" s="1"/>
  <c r="M69" i="1" s="1"/>
  <c r="N69" i="1" s="1"/>
  <c r="E67" i="1"/>
  <c r="J67" i="1" s="1"/>
  <c r="K67" i="1" s="1"/>
  <c r="L67" i="1" s="1"/>
  <c r="M67" i="1" s="1"/>
  <c r="N67" i="1" s="1"/>
  <c r="E60" i="1"/>
  <c r="J60" i="1" s="1"/>
  <c r="K60" i="1" s="1"/>
  <c r="L60" i="1" s="1"/>
  <c r="M60" i="1" s="1"/>
  <c r="N60" i="1" s="1"/>
  <c r="E59" i="1"/>
  <c r="J59" i="1" s="1"/>
  <c r="K59" i="1" s="1"/>
  <c r="L59" i="1" s="1"/>
  <c r="M59" i="1" s="1"/>
  <c r="N59" i="1" s="1"/>
  <c r="E57" i="1"/>
  <c r="J57" i="1" s="1"/>
  <c r="K57" i="1" s="1"/>
  <c r="L57" i="1" s="1"/>
  <c r="M57" i="1" s="1"/>
  <c r="N57" i="1" s="1"/>
  <c r="E55" i="1"/>
  <c r="J55" i="1" s="1"/>
  <c r="K55" i="1" s="1"/>
  <c r="L55" i="1" s="1"/>
  <c r="M55" i="1" s="1"/>
  <c r="N55" i="1" s="1"/>
  <c r="E53" i="1"/>
  <c r="J53" i="1" s="1"/>
  <c r="K53" i="1" s="1"/>
  <c r="L53" i="1" s="1"/>
  <c r="M53" i="1" s="1"/>
  <c r="N53" i="1" s="1"/>
  <c r="E51" i="1"/>
  <c r="J51" i="1" s="1"/>
  <c r="K51" i="1" s="1"/>
  <c r="L51" i="1" s="1"/>
  <c r="M51" i="1" s="1"/>
  <c r="N51" i="1" s="1"/>
  <c r="E48" i="1"/>
  <c r="J48" i="1" s="1"/>
  <c r="K48" i="1" s="1"/>
  <c r="L48" i="1" s="1"/>
  <c r="M48" i="1" s="1"/>
  <c r="N48" i="1" s="1"/>
  <c r="E42" i="1"/>
  <c r="J42" i="1" s="1"/>
  <c r="K42" i="1" s="1"/>
  <c r="L42" i="1" s="1"/>
  <c r="M42" i="1" s="1"/>
  <c r="N42" i="1" s="1"/>
  <c r="E32" i="1"/>
  <c r="J32" i="1" s="1"/>
  <c r="K32" i="1" s="1"/>
  <c r="L32" i="1" s="1"/>
  <c r="M32" i="1" s="1"/>
  <c r="N32" i="1" s="1"/>
  <c r="E24" i="1"/>
  <c r="J24" i="1" s="1"/>
  <c r="K24" i="1" s="1"/>
  <c r="L24" i="1" s="1"/>
  <c r="E72" i="1"/>
  <c r="J72" i="1" s="1"/>
  <c r="K72" i="1" s="1"/>
  <c r="L72" i="1" s="1"/>
  <c r="M72" i="1" s="1"/>
  <c r="N72" i="1" s="1"/>
  <c r="E64" i="1"/>
  <c r="J64" i="1" s="1"/>
  <c r="K64" i="1" s="1"/>
  <c r="L64" i="1" s="1"/>
  <c r="M64" i="1" s="1"/>
  <c r="N64" i="1" s="1"/>
  <c r="E56" i="1"/>
  <c r="J56" i="1" s="1"/>
  <c r="K56" i="1" s="1"/>
  <c r="L56" i="1" s="1"/>
  <c r="M56" i="1" s="1"/>
  <c r="N56" i="1" s="1"/>
  <c r="C124" i="1"/>
  <c r="E124" i="1"/>
  <c r="C126" i="1"/>
  <c r="E126" i="1"/>
  <c r="H162" i="3"/>
  <c r="I162" i="3" s="1"/>
  <c r="H161" i="3"/>
  <c r="I161" i="3" s="1"/>
  <c r="H216" i="3"/>
  <c r="I216" i="3" s="1"/>
  <c r="H195" i="3"/>
  <c r="I195" i="3" s="1"/>
  <c r="H188" i="3"/>
  <c r="I188" i="3" s="1"/>
  <c r="H153" i="3"/>
  <c r="I153" i="3" s="1"/>
  <c r="H152" i="3"/>
  <c r="I152" i="3" s="1"/>
  <c r="H145" i="3"/>
  <c r="I145" i="3" s="1"/>
  <c r="H144" i="3"/>
  <c r="I144" i="3" s="1"/>
  <c r="H103" i="3"/>
  <c r="I103" i="3" s="1"/>
  <c r="H102" i="3"/>
  <c r="I102" i="3" s="1"/>
  <c r="H8" i="3"/>
  <c r="I8" i="3" s="1"/>
  <c r="I92" i="3" s="1"/>
  <c r="H100" i="3"/>
  <c r="I100" i="3" s="1"/>
  <c r="H158" i="3"/>
  <c r="I158" i="3" s="1"/>
  <c r="H154" i="3"/>
  <c r="I154" i="3" s="1"/>
  <c r="H150" i="3"/>
  <c r="I150" i="3" s="1"/>
  <c r="H146" i="3"/>
  <c r="I146" i="3" s="1"/>
  <c r="H193" i="3"/>
  <c r="I193" i="3" s="1"/>
  <c r="H189" i="3"/>
  <c r="I189" i="3" s="1"/>
  <c r="D134" i="1"/>
  <c r="C134" i="1"/>
  <c r="F16" i="1"/>
  <c r="H16" i="1" s="1"/>
  <c r="J16" i="1" s="1"/>
  <c r="K16" i="1" s="1"/>
  <c r="L16" i="1" s="1"/>
  <c r="M16" i="1" s="1"/>
  <c r="N16" i="1" s="1"/>
  <c r="F14" i="1"/>
  <c r="H14" i="1" s="1"/>
  <c r="H215" i="3"/>
  <c r="I215" i="3" s="1"/>
  <c r="H196" i="3"/>
  <c r="I196" i="3" s="1"/>
  <c r="E78" i="1"/>
  <c r="J78" i="1" s="1"/>
  <c r="K78" i="1" s="1"/>
  <c r="L78" i="1" s="1"/>
  <c r="M78" i="1" s="1"/>
  <c r="N78" i="1" s="1"/>
  <c r="E74" i="1"/>
  <c r="J74" i="1" s="1"/>
  <c r="K74" i="1" s="1"/>
  <c r="L74" i="1" s="1"/>
  <c r="M74" i="1" s="1"/>
  <c r="N74" i="1" s="1"/>
  <c r="E70" i="1"/>
  <c r="J70" i="1" s="1"/>
  <c r="K70" i="1" s="1"/>
  <c r="L70" i="1" s="1"/>
  <c r="M70" i="1" s="1"/>
  <c r="N70" i="1" s="1"/>
  <c r="E66" i="1"/>
  <c r="J66" i="1" s="1"/>
  <c r="K66" i="1" s="1"/>
  <c r="L66" i="1" s="1"/>
  <c r="M66" i="1" s="1"/>
  <c r="N66" i="1" s="1"/>
  <c r="E62" i="1"/>
  <c r="J62" i="1" s="1"/>
  <c r="K62" i="1" s="1"/>
  <c r="L62" i="1" s="1"/>
  <c r="M62" i="1" s="1"/>
  <c r="N62" i="1" s="1"/>
  <c r="E58" i="1"/>
  <c r="J58" i="1" s="1"/>
  <c r="K58" i="1" s="1"/>
  <c r="L58" i="1" s="1"/>
  <c r="M58" i="1" s="1"/>
  <c r="N58" i="1" s="1"/>
  <c r="E54" i="1"/>
  <c r="J54" i="1" s="1"/>
  <c r="K54" i="1" s="1"/>
  <c r="L54" i="1" s="1"/>
  <c r="M54" i="1" s="1"/>
  <c r="N54" i="1" s="1"/>
  <c r="E50" i="1"/>
  <c r="J50" i="1" s="1"/>
  <c r="K50" i="1" s="1"/>
  <c r="L50" i="1" s="1"/>
  <c r="M50" i="1" s="1"/>
  <c r="N50" i="1" s="1"/>
  <c r="E46" i="1"/>
  <c r="J46" i="1" s="1"/>
  <c r="K46" i="1" s="1"/>
  <c r="L46" i="1" s="1"/>
  <c r="M46" i="1" s="1"/>
  <c r="N46" i="1" s="1"/>
  <c r="E38" i="1"/>
  <c r="J38" i="1" s="1"/>
  <c r="K38" i="1" s="1"/>
  <c r="L38" i="1" s="1"/>
  <c r="M38" i="1" s="1"/>
  <c r="N38" i="1" s="1"/>
  <c r="E34" i="1"/>
  <c r="J34" i="1" s="1"/>
  <c r="K34" i="1" s="1"/>
  <c r="L34" i="1" s="1"/>
  <c r="M34" i="1" s="1"/>
  <c r="N34" i="1" s="1"/>
  <c r="E30" i="1"/>
  <c r="J30" i="1" s="1"/>
  <c r="K30" i="1" s="1"/>
  <c r="L30" i="1" s="1"/>
  <c r="M30" i="1" s="1"/>
  <c r="N30" i="1" s="1"/>
  <c r="E26" i="1"/>
  <c r="J26" i="1" s="1"/>
  <c r="K26" i="1" s="1"/>
  <c r="L26" i="1" s="1"/>
  <c r="M26" i="1" s="1"/>
  <c r="N26" i="1" s="1"/>
  <c r="F13" i="1"/>
  <c r="H13" i="1" s="1"/>
  <c r="F15" i="1"/>
  <c r="H15" i="1" s="1"/>
  <c r="J15" i="1" s="1"/>
  <c r="K15" i="1" s="1"/>
  <c r="L15" i="1" s="1"/>
  <c r="M15" i="1" s="1"/>
  <c r="N15" i="1" s="1"/>
  <c r="J84" i="1"/>
  <c r="K84" i="1" s="1"/>
  <c r="L84" i="1" s="1"/>
  <c r="M84" i="1" s="1"/>
  <c r="N84" i="1" s="1"/>
  <c r="J82" i="1"/>
  <c r="K82" i="1" s="1"/>
  <c r="L82" i="1" s="1"/>
  <c r="M82" i="1" s="1"/>
  <c r="N82" i="1" s="1"/>
  <c r="C127" i="1"/>
  <c r="D127" i="1"/>
  <c r="C125" i="1"/>
  <c r="D125" i="1"/>
  <c r="E79" i="1"/>
  <c r="J79" i="1" s="1"/>
  <c r="K79" i="1" s="1"/>
  <c r="L79" i="1" s="1"/>
  <c r="M79" i="1" s="1"/>
  <c r="N79" i="1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G125" i="1"/>
  <c r="F126" i="1" l="1"/>
  <c r="H126" i="1" s="1"/>
  <c r="E134" i="1"/>
  <c r="E218" i="1" s="1"/>
  <c r="E219" i="1" s="1"/>
  <c r="I258" i="3"/>
  <c r="I259" i="3" s="1"/>
  <c r="F124" i="1"/>
  <c r="H124" i="1" s="1"/>
  <c r="I182" i="3"/>
  <c r="I183" i="3" s="1"/>
  <c r="I136" i="3"/>
  <c r="I137" i="3" s="1"/>
  <c r="E108" i="1"/>
  <c r="E109" i="1" s="1"/>
  <c r="K110" i="1"/>
  <c r="F125" i="1"/>
  <c r="H125" i="1" s="1"/>
  <c r="F127" i="1"/>
  <c r="H127" i="1" s="1"/>
  <c r="J110" i="1"/>
  <c r="M24" i="1"/>
  <c r="L110" i="1"/>
  <c r="J14" i="1"/>
  <c r="H17" i="1"/>
  <c r="H18" i="1" s="1"/>
  <c r="I93" i="3" l="1"/>
  <c r="E264" i="3"/>
  <c r="E265" i="3" s="1"/>
  <c r="E266" i="3" s="1"/>
  <c r="D113" i="1"/>
  <c r="C232" i="1" s="1"/>
  <c r="C241" i="1" s="1"/>
  <c r="C11" i="4" s="1"/>
  <c r="H128" i="1"/>
  <c r="H129" i="1" s="1"/>
  <c r="B223" i="1" s="1"/>
  <c r="C233" i="1" s="1"/>
  <c r="N24" i="1"/>
  <c r="N110" i="1" s="1"/>
  <c r="N111" i="1" s="1"/>
  <c r="M110" i="1"/>
  <c r="M111" i="1" s="1"/>
  <c r="K14" i="1"/>
  <c r="L14" i="1" s="1"/>
  <c r="M14" i="1" s="1"/>
  <c r="N14" i="1" s="1"/>
  <c r="J19" i="1"/>
  <c r="K19" i="1" s="1"/>
  <c r="L19" i="1" s="1"/>
  <c r="M19" i="1" s="1"/>
  <c r="N19" i="1" s="1"/>
  <c r="B278" i="3" l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E267" i="3"/>
  <c r="C278" i="3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C242" i="1"/>
  <c r="C234" i="1"/>
  <c r="C243" i="1" s="1"/>
  <c r="N114" i="1"/>
  <c r="G278" i="3" l="1"/>
  <c r="C279" i="3"/>
  <c r="C280" i="3" s="1"/>
  <c r="C281" i="3" s="1"/>
  <c r="C282" i="3" s="1"/>
  <c r="C283" i="3" s="1"/>
  <c r="C284" i="3" s="1"/>
  <c r="C285" i="3" s="1"/>
  <c r="C286" i="3" s="1"/>
  <c r="C287" i="3" s="1"/>
  <c r="C288" i="3" s="1"/>
  <c r="G279" i="3" s="1"/>
  <c r="C238" i="1"/>
  <c r="C248" i="1" s="1"/>
  <c r="I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G280" i="3" l="1"/>
  <c r="G285" i="3" s="1"/>
  <c r="I17" i="4" s="1"/>
  <c r="G22" i="4" s="1"/>
</calcChain>
</file>

<file path=xl/sharedStrings.xml><?xml version="1.0" encoding="utf-8"?>
<sst xmlns="http://schemas.openxmlformats.org/spreadsheetml/2006/main" count="259" uniqueCount="153">
  <si>
    <t>PSME</t>
  </si>
  <si>
    <t>****************************************************************************</t>
  </si>
  <si>
    <t>Size Now (cm)</t>
  </si>
  <si>
    <t>Biomass now (grams)</t>
  </si>
  <si>
    <t>Total Biomass</t>
  </si>
  <si>
    <t>DBHclass</t>
  </si>
  <si>
    <t>(class mid-point)</t>
  </si>
  <si>
    <t>Bark/Bole</t>
  </si>
  <si>
    <t>Roots</t>
  </si>
  <si>
    <t>Leaf/Branch</t>
  </si>
  <si>
    <t>Total</t>
  </si>
  <si>
    <t>#stems</t>
  </si>
  <si>
    <t>(Mg)=10^6 g</t>
  </si>
  <si>
    <t>10-20cm</t>
  </si>
  <si>
    <t>20-30cm</t>
  </si>
  <si>
    <t>30-40cm</t>
  </si>
  <si>
    <t>40-50cm</t>
  </si>
  <si>
    <t>DBH (cm)</t>
  </si>
  <si>
    <t>Ten years Ago:</t>
  </si>
  <si>
    <t>Biomass now</t>
  </si>
  <si>
    <t>Biomass then</t>
  </si>
  <si>
    <t>Difference</t>
  </si>
  <si>
    <t xml:space="preserve">Biomass </t>
  </si>
  <si>
    <t>accum./yr</t>
  </si>
  <si>
    <t>Mg/ha/yr</t>
  </si>
  <si>
    <t>Carbon</t>
  </si>
  <si>
    <t>Mg C/ha/yr</t>
  </si>
  <si>
    <t>BIOMASS NOW</t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</si>
  <si>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trees) Mg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</si>
  <si>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trees) Mg/ha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</si>
  <si>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(big trees + small trees) Mg/ha</t>
    </r>
  </si>
  <si>
    <t>Size ten years</t>
  </si>
  <si>
    <t>Ago (cm)</t>
  </si>
  <si>
    <t>BIOMASS TEN YEARS AGO</t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</si>
  <si>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trees) Mg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</si>
  <si>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trees) Mg/ha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</si>
  <si>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(big trees + small trees) Mg/ha</t>
    </r>
  </si>
  <si>
    <t>Carbon Accumulation</t>
  </si>
  <si>
    <t>in Living Trees</t>
  </si>
  <si>
    <t>Piece #</t>
  </si>
  <si>
    <t>Large Diameter</t>
  </si>
  <si>
    <t>Samll diameter</t>
  </si>
  <si>
    <t>Length (m)</t>
  </si>
  <si>
    <t>Decay class</t>
  </si>
  <si>
    <t>cm</t>
  </si>
  <si>
    <t>m</t>
  </si>
  <si>
    <t>Lg diameter</t>
  </si>
  <si>
    <t>sm diameter</t>
  </si>
  <si>
    <t>length</t>
  </si>
  <si>
    <t>decay class</t>
  </si>
  <si>
    <t>Biomass</t>
  </si>
  <si>
    <t>Basal Area (cm^2)</t>
  </si>
  <si>
    <t xml:space="preserve">Large </t>
  </si>
  <si>
    <t>Small</t>
  </si>
  <si>
    <t>Log Vol</t>
  </si>
  <si>
    <t>(cm^3)</t>
  </si>
  <si>
    <t>(m^3)</t>
  </si>
  <si>
    <t>Total Log volume (m^3/0.2ha)</t>
  </si>
  <si>
    <t>Total Log volume (m^3/ha)</t>
  </si>
  <si>
    <t>Assume Log Density of 0.4 g/cm^3</t>
  </si>
  <si>
    <t>This translates to 400 kg/m^3</t>
  </si>
  <si>
    <t>Total Log Biomass (Mg/ha)</t>
  </si>
  <si>
    <t>Or 0.4 Mg/m^3</t>
  </si>
  <si>
    <t>All calculations based on allometric equations for PSME</t>
  </si>
  <si>
    <t>How has log biomass changed over the last 10 years?</t>
  </si>
  <si>
    <t>Assume a decay rate of 3%/year</t>
  </si>
  <si>
    <t>Year</t>
  </si>
  <si>
    <t>Total Carbon in Logs (Mg C/ha)</t>
  </si>
  <si>
    <t>Carbon Present in the forest (Mg C/ha)</t>
  </si>
  <si>
    <t>Woody</t>
  </si>
  <si>
    <t>Debris</t>
  </si>
  <si>
    <t>Carbon now</t>
  </si>
  <si>
    <t>Carbon then</t>
  </si>
  <si>
    <t xml:space="preserve">Live </t>
  </si>
  <si>
    <t>Trees</t>
  </si>
  <si>
    <t>Equations from Harmon et al. Ecol Apps. 6:641-642</t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</si>
  <si>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(little trees) Mg  ===&gt;</t>
    </r>
  </si>
  <si>
    <r>
      <t xml:space="preserve">Total Biomass </t>
    </r>
    <r>
      <rPr>
        <b/>
        <sz val="10"/>
        <rFont val="Arial"/>
        <family val="2"/>
      </rPr>
      <t xml:space="preserve">NOW </t>
    </r>
    <r>
      <rPr>
        <sz val="10"/>
        <rFont val="Arial"/>
        <family val="2"/>
      </rPr>
      <t>(little trees)Mg/ha ==&gt;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</si>
  <si>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(little trees) Mg  ==&gt;</t>
    </r>
  </si>
  <si>
    <r>
      <t xml:space="preserve">Total Biomass </t>
    </r>
    <r>
      <rPr>
        <b/>
        <sz val="10"/>
        <rFont val="Arial"/>
        <family val="2"/>
      </rPr>
      <t xml:space="preserve">TEN YEARS AGO </t>
    </r>
    <r>
      <rPr>
        <sz val="10"/>
        <rFont val="Arial"/>
        <family val="2"/>
      </rPr>
      <t>(little trees)Mg/ha=&gt;</t>
    </r>
  </si>
  <si>
    <t>SUMMARY</t>
  </si>
  <si>
    <t xml:space="preserve">  Mg/ha</t>
  </si>
  <si>
    <t xml:space="preserve"> Mg C /ha</t>
  </si>
  <si>
    <t>WOODY DEBRIS DATA</t>
  </si>
  <si>
    <t>How has the mass of carbon storred in logs changed over the last 10 years?</t>
  </si>
  <si>
    <t>Carbon Loss</t>
  </si>
  <si>
    <t>from Woody Debris</t>
  </si>
  <si>
    <t>Mg C/ha/yr  =====&gt;</t>
  </si>
  <si>
    <t>Mg C/ha/yr =====&gt;</t>
  </si>
  <si>
    <t xml:space="preserve">NET RESULT IS AN </t>
  </si>
  <si>
    <t xml:space="preserve">ACCUMULATION OF </t>
  </si>
  <si>
    <t xml:space="preserve"> Mg C /ha/yr</t>
  </si>
  <si>
    <t>FINAL SUMMARY</t>
  </si>
  <si>
    <t>Ref. For wood density: Harmon 1992.PNW-GTR-280, Figure 9</t>
  </si>
  <si>
    <t>0.8 ha</t>
  </si>
  <si>
    <t>Total area = 0.4 ha</t>
  </si>
  <si>
    <t>Total Diam. Increment over 10 years (cm) =</t>
  </si>
  <si>
    <t xml:space="preserve">For each plot, these data come 1/4th of the 0.2 ha plot (0.05 ha).  </t>
  </si>
  <si>
    <r>
      <t xml:space="preserve">Total Log volume (m^3/0.05ha)  </t>
    </r>
    <r>
      <rPr>
        <sz val="10"/>
        <rFont val="Arial"/>
        <family val="2"/>
      </rPr>
      <t>=====&gt;</t>
    </r>
  </si>
  <si>
    <t>Total Diam. Inc. over 10 years (cm) =</t>
  </si>
  <si>
    <r>
      <t xml:space="preserve">Total Log volume (m^3/ha)  </t>
    </r>
    <r>
      <rPr>
        <sz val="10"/>
        <rFont val="Arial"/>
        <family val="2"/>
      </rPr>
      <t>=====&gt;</t>
    </r>
  </si>
  <si>
    <t>Species</t>
  </si>
  <si>
    <t>Plot ID</t>
  </si>
  <si>
    <t>FOR A FOREST OF THIS TYPE, I'D EXPECT A NET</t>
  </si>
  <si>
    <t>ACCUMULATION RATE OF NEAR ZERO Mg C/ha/yr.</t>
  </si>
  <si>
    <t>&lt;==== This is the equation that describes the</t>
  </si>
  <si>
    <t>growth rate for trees in our 2nd growth stand.</t>
  </si>
  <si>
    <t>10 to 20</t>
  </si>
  <si>
    <t>20 to 30</t>
  </si>
  <si>
    <t>30 to 40</t>
  </si>
  <si>
    <t>40 to 50</t>
  </si>
  <si>
    <t>sum all plots</t>
  </si>
  <si>
    <r>
      <t xml:space="preserve">    &lt;==== This is the mean radial growth for all trees in the OG stand.  </t>
    </r>
    <r>
      <rPr>
        <b/>
        <sz val="10"/>
        <rFont val="Arial"/>
        <family val="2"/>
      </rPr>
      <t>We'll use this figure for all calculations below.</t>
    </r>
  </si>
  <si>
    <t>See small tree worksheet page.</t>
  </si>
  <si>
    <r>
      <t xml:space="preserve">Data from </t>
    </r>
    <r>
      <rPr>
        <b/>
        <sz val="10"/>
        <rFont val="Arial"/>
        <family val="2"/>
      </rPr>
      <t>four</t>
    </r>
    <r>
      <rPr>
        <sz val="10"/>
        <rFont val="Arial"/>
        <family val="2"/>
      </rPr>
      <t xml:space="preserve"> 0.1 ha plots</t>
    </r>
  </si>
  <si>
    <r>
      <t xml:space="preserve">Data from </t>
    </r>
    <r>
      <rPr>
        <b/>
        <sz val="10"/>
        <rFont val="Arial"/>
        <family val="2"/>
      </rPr>
      <t>four</t>
    </r>
    <r>
      <rPr>
        <sz val="10"/>
        <rFont val="Arial"/>
        <family val="2"/>
      </rPr>
      <t xml:space="preserve"> forest Plots</t>
    </r>
  </si>
  <si>
    <r>
      <t xml:space="preserve">Data from </t>
    </r>
    <r>
      <rPr>
        <b/>
        <sz val="10"/>
        <rFont val="Arial"/>
        <family val="2"/>
      </rPr>
      <t>four</t>
    </r>
    <r>
      <rPr>
        <sz val="10"/>
        <rFont val="Arial"/>
        <family val="2"/>
      </rPr>
      <t xml:space="preserve"> 0.2 ha plots (total area 0.8ha)</t>
    </r>
  </si>
  <si>
    <t>cubic foot volume = 0.234 * scribner bd ft</t>
  </si>
  <si>
    <t>cubic meters volume = 0.028 * cubic feet volume</t>
  </si>
  <si>
    <t>organic matter mass = 0.43 Mg/m^3 * cubic meter volume</t>
  </si>
  <si>
    <t>carbon mass = 0.52 * organic matter mass</t>
  </si>
  <si>
    <t>All conversion factors from: Harmon ME, Harmon JM, Ferrell WK, Brooks D (1996) Modeling carbon stores in Oregon and Washington</t>
  </si>
  <si>
    <t>forest products: 1900-1992. Climate Change 33:521-550</t>
  </si>
  <si>
    <t>Convertion from board feet (Scribner log scale) to mass of carbon using the following conversion factors.</t>
  </si>
  <si>
    <t>Biomass (Mg)</t>
  </si>
  <si>
    <t>Assume that Merchantable Biomass is about 50% of Total Biomass</t>
  </si>
  <si>
    <t xml:space="preserve">Merchantable </t>
  </si>
  <si>
    <t>Trees&gt;20cm</t>
  </si>
  <si>
    <t>m^3</t>
  </si>
  <si>
    <t>ft^3</t>
  </si>
  <si>
    <t>Board Feet</t>
  </si>
  <si>
    <t>Scribner</t>
  </si>
  <si>
    <t>log scale</t>
  </si>
  <si>
    <t>$ value</t>
  </si>
  <si>
    <t>@300$ per</t>
  </si>
  <si>
    <t>thousand BF</t>
  </si>
  <si>
    <r>
      <t xml:space="preserve">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trees)</t>
    </r>
  </si>
  <si>
    <r>
      <t xml:space="preserve">Total $ value </t>
    </r>
    <r>
      <rPr>
        <b/>
        <sz val="10"/>
        <rFont val="Arial"/>
        <family val="2"/>
      </rPr>
      <t>NOW</t>
    </r>
    <r>
      <rPr>
        <sz val="10"/>
        <rFont val="Arial"/>
        <family val="2"/>
      </rPr>
      <t xml:space="preserve"> (big trees + small trees &gt;20cm) $/ha</t>
    </r>
  </si>
  <si>
    <t>Total per ha</t>
  </si>
  <si>
    <t>Assume that trees &lt;20cm are not harvested</t>
  </si>
  <si>
    <t>Plot #1</t>
  </si>
  <si>
    <t>Plot #2</t>
  </si>
  <si>
    <t>Plot #3</t>
  </si>
  <si>
    <t>Plot #4</t>
  </si>
  <si>
    <t>Add more rows here if needed; this will require othre modifications below.</t>
  </si>
  <si>
    <t>Oldgrowth Stand</t>
  </si>
  <si>
    <t>Plot#4</t>
  </si>
  <si>
    <t xml:space="preserve"> Carbon Budget Analysis: </t>
  </si>
  <si>
    <t>Enter this year's data above.</t>
  </si>
  <si>
    <t>Fill in CWD data from four plots from this year</t>
  </si>
  <si>
    <t>Fill in sizes of all trees &gt;50cm starting in cell A24!</t>
  </si>
  <si>
    <t xml:space="preserve">Values for cells g13 to g16 will fill in when you complete </t>
  </si>
  <si>
    <t xml:space="preserve">   the small tree worksheet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</si>
</sst>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6DFEA"/>
        <bgColor indexed="64"/>
      </patternFill>
    </fill>
    <fill>
      <patternFill patternType="solid">
        <fgColor rgb="FF03E2ED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ck">
        <color indexed="11"/>
      </top>
      <bottom style="thin">
        <color theme="1"/>
      </bottom>
      <diagonal/>
    </border>
    <border>
      <left style="thick">
        <color indexed="1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10"/>
      </top>
      <bottom style="thin">
        <color theme="1"/>
      </bottom>
      <diagonal/>
    </border>
    <border>
      <left style="thin">
        <color theme="1"/>
      </left>
      <right/>
      <top style="thick">
        <color indexed="10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ck">
        <color indexed="10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indexed="1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ck">
        <color indexed="10"/>
      </right>
      <top/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/>
    <xf numFmtId="0" fontId="0" fillId="2" borderId="0" xfId="0" applyFill="1"/>
    <xf numFmtId="0" fontId="0" fillId="0" borderId="0" xfId="0" quotePrefix="1"/>
    <xf numFmtId="164" fontId="0" fillId="3" borderId="0" xfId="0" applyNumberFormat="1" applyFill="1"/>
    <xf numFmtId="164" fontId="0" fillId="3" borderId="0" xfId="0" quotePrefix="1" applyNumberFormat="1" applyFill="1"/>
    <xf numFmtId="0" fontId="0" fillId="3" borderId="0" xfId="0" applyFill="1"/>
    <xf numFmtId="165" fontId="0" fillId="0" borderId="0" xfId="0" applyNumberFormat="1"/>
    <xf numFmtId="0" fontId="0" fillId="4" borderId="0" xfId="0" applyFill="1"/>
    <xf numFmtId="0" fontId="5" fillId="4" borderId="0" xfId="0" applyFont="1" applyFill="1"/>
    <xf numFmtId="0" fontId="0" fillId="5" borderId="0" xfId="0" applyFill="1"/>
    <xf numFmtId="0" fontId="5" fillId="0" borderId="0" xfId="0" applyFont="1" applyAlignment="1">
      <alignment horizontal="left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4" fillId="0" borderId="0" xfId="0" applyFont="1"/>
    <xf numFmtId="0" fontId="6" fillId="7" borderId="0" xfId="0" applyFont="1" applyFill="1"/>
    <xf numFmtId="0" fontId="0" fillId="7" borderId="7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6" xfId="0" applyFill="1" applyBorder="1"/>
    <xf numFmtId="0" fontId="6" fillId="5" borderId="0" xfId="0" applyFont="1" applyFill="1"/>
    <xf numFmtId="166" fontId="0" fillId="5" borderId="0" xfId="0" applyNumberFormat="1" applyFill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6" xfId="0" applyFill="1" applyBorder="1"/>
    <xf numFmtId="0" fontId="2" fillId="5" borderId="10" xfId="1" applyFill="1" applyBorder="1"/>
    <xf numFmtId="0" fontId="2" fillId="5" borderId="11" xfId="1" applyFill="1" applyBorder="1"/>
    <xf numFmtId="0" fontId="2" fillId="5" borderId="12" xfId="1" applyFill="1" applyBorder="1"/>
    <xf numFmtId="0" fontId="2" fillId="5" borderId="13" xfId="1" applyFill="1" applyBorder="1"/>
    <xf numFmtId="0" fontId="2" fillId="5" borderId="14" xfId="1" applyFill="1" applyBorder="1"/>
    <xf numFmtId="0" fontId="2" fillId="5" borderId="7" xfId="1" applyFill="1" applyBorder="1"/>
    <xf numFmtId="0" fontId="2" fillId="5" borderId="15" xfId="1" applyFill="1" applyBorder="1"/>
    <xf numFmtId="0" fontId="2" fillId="5" borderId="16" xfId="1" applyFill="1" applyBorder="1"/>
    <xf numFmtId="0" fontId="2" fillId="5" borderId="0" xfId="1" applyFill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3" fillId="2" borderId="0" xfId="0" applyFont="1" applyFill="1"/>
    <xf numFmtId="0" fontId="3" fillId="5" borderId="0" xfId="0" applyFont="1" applyFill="1"/>
    <xf numFmtId="0" fontId="5" fillId="5" borderId="0" xfId="0" applyFont="1" applyFill="1"/>
    <xf numFmtId="0" fontId="0" fillId="0" borderId="6" xfId="0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</cellXfs>
  <cellStyles count="5">
    <cellStyle name="Normal" xfId="0" builtinId="0"/>
    <cellStyle name="Normal 2" xfId="1" xr:uid="{00000000-0005-0000-0000-000001000000}"/>
    <cellStyle name="Normal 2 2" xfId="2" xr:uid="{8B912F76-83D6-449E-995C-25C59D41320C}"/>
    <cellStyle name="Normal 3" xfId="3" xr:uid="{44852171-0AF7-4F38-AA41-D20D7BB1CC23}"/>
    <cellStyle name="Normal 4" xfId="4" xr:uid="{6EE99E6E-CF3B-42E9-B656-E922AAF4164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11"/>
  <sheetViews>
    <sheetView workbookViewId="0">
      <selection activeCell="E5" sqref="E5"/>
    </sheetView>
  </sheetViews>
  <sheetFormatPr defaultRowHeight="12.75" x14ac:dyDescent="0.2"/>
  <cols>
    <col min="2" max="2" width="12" customWidth="1"/>
    <col min="3" max="3" width="13.140625" customWidth="1"/>
    <col min="4" max="4" width="12.7109375" customWidth="1"/>
    <col min="5" max="5" width="11.7109375" customWidth="1"/>
  </cols>
  <sheetData>
    <row r="4" spans="1:7" x14ac:dyDescent="0.2">
      <c r="B4" t="str">
        <f>CONCATENATE("wed ",'Tree Biomass'!$C$3)</f>
        <v>wed 2024</v>
      </c>
      <c r="C4" t="str">
        <f>CONCATENATE("wed ",'Tree Biomass'!$C$3)</f>
        <v>wed 2024</v>
      </c>
      <c r="D4" t="str">
        <f>CONCATENATE("fri ",'Tree Biomass'!$C$3)</f>
        <v>fri 2024</v>
      </c>
      <c r="E4" t="str">
        <f>CONCATENATE("fri ",'Tree Biomass'!$C$3)</f>
        <v>fri 2024</v>
      </c>
    </row>
    <row r="5" spans="1:7" x14ac:dyDescent="0.2">
      <c r="B5" t="s">
        <v>140</v>
      </c>
      <c r="C5" t="s">
        <v>141</v>
      </c>
      <c r="D5" t="s">
        <v>142</v>
      </c>
      <c r="E5" t="s">
        <v>143</v>
      </c>
      <c r="G5" t="s">
        <v>111</v>
      </c>
    </row>
    <row r="6" spans="1:7" x14ac:dyDescent="0.2">
      <c r="A6" t="s">
        <v>107</v>
      </c>
      <c r="B6" s="26"/>
      <c r="C6" s="21"/>
      <c r="D6" s="19"/>
      <c r="E6" s="15"/>
      <c r="G6">
        <f>SUM(B6:E6)</f>
        <v>0</v>
      </c>
    </row>
    <row r="7" spans="1:7" x14ac:dyDescent="0.2">
      <c r="A7" t="s">
        <v>108</v>
      </c>
      <c r="B7" s="26"/>
      <c r="C7" s="21"/>
      <c r="D7" s="19"/>
      <c r="E7" s="15"/>
      <c r="G7">
        <f>SUM(B7:E7)</f>
        <v>0</v>
      </c>
    </row>
    <row r="8" spans="1:7" x14ac:dyDescent="0.2">
      <c r="A8" t="s">
        <v>109</v>
      </c>
      <c r="B8" s="26"/>
      <c r="C8" s="21"/>
      <c r="D8" s="19"/>
      <c r="E8" s="15"/>
      <c r="G8">
        <f>SUM(B8:E8)</f>
        <v>0</v>
      </c>
    </row>
    <row r="9" spans="1:7" x14ac:dyDescent="0.2">
      <c r="A9" t="s">
        <v>110</v>
      </c>
      <c r="B9" s="26"/>
      <c r="C9" s="21"/>
      <c r="D9" s="19"/>
      <c r="E9" s="15"/>
      <c r="G9">
        <f>SUM(B9:E9)</f>
        <v>0</v>
      </c>
    </row>
    <row r="11" spans="1:7" x14ac:dyDescent="0.2">
      <c r="B11" s="17" t="s">
        <v>148</v>
      </c>
      <c r="C11" s="18"/>
      <c r="D11" s="1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8"/>
  <sheetViews>
    <sheetView zoomScale="90" zoomScaleNormal="90" workbookViewId="0">
      <selection activeCell="C4" sqref="C4"/>
    </sheetView>
  </sheetViews>
  <sheetFormatPr defaultRowHeight="12.75" x14ac:dyDescent="0.2"/>
  <cols>
    <col min="2" max="2" width="14.7109375" customWidth="1"/>
    <col min="8" max="8" width="12.85546875" customWidth="1"/>
    <col min="9" max="9" width="13" customWidth="1"/>
    <col min="10" max="10" width="12.28515625" customWidth="1"/>
    <col min="13" max="13" width="10.42578125" customWidth="1"/>
    <col min="14" max="14" width="10.85546875" customWidth="1"/>
  </cols>
  <sheetData>
    <row r="1" spans="1:14" x14ac:dyDescent="0.2">
      <c r="J1" t="s">
        <v>123</v>
      </c>
    </row>
    <row r="2" spans="1:14" x14ac:dyDescent="0.2">
      <c r="D2" s="52" t="s">
        <v>151</v>
      </c>
      <c r="E2" s="15"/>
      <c r="F2" s="15"/>
      <c r="G2" s="15"/>
      <c r="H2" s="15"/>
      <c r="J2" t="s">
        <v>117</v>
      </c>
    </row>
    <row r="3" spans="1:14" x14ac:dyDescent="0.2">
      <c r="A3" s="2" t="s">
        <v>147</v>
      </c>
      <c r="C3" s="16">
        <v>2024</v>
      </c>
      <c r="D3" s="51" t="s">
        <v>152</v>
      </c>
      <c r="E3" s="7"/>
      <c r="F3" s="7"/>
      <c r="G3" s="7"/>
      <c r="J3" t="s">
        <v>118</v>
      </c>
    </row>
    <row r="4" spans="1:14" x14ac:dyDescent="0.2">
      <c r="A4" s="2" t="s">
        <v>145</v>
      </c>
      <c r="D4" s="7" t="s">
        <v>113</v>
      </c>
      <c r="E4" s="7"/>
      <c r="F4" s="7"/>
      <c r="G4" s="7"/>
      <c r="J4" t="s">
        <v>119</v>
      </c>
    </row>
    <row r="5" spans="1:14" x14ac:dyDescent="0.2">
      <c r="A5" t="s">
        <v>115</v>
      </c>
      <c r="J5" t="s">
        <v>120</v>
      </c>
    </row>
    <row r="6" spans="1:14" x14ac:dyDescent="0.2">
      <c r="D6" s="2" t="s">
        <v>27</v>
      </c>
      <c r="J6" t="s">
        <v>121</v>
      </c>
    </row>
    <row r="7" spans="1:14" x14ac:dyDescent="0.2">
      <c r="J7" t="s">
        <v>122</v>
      </c>
    </row>
    <row r="8" spans="1:14" x14ac:dyDescent="0.2">
      <c r="C8" t="s">
        <v>63</v>
      </c>
    </row>
    <row r="9" spans="1:14" x14ac:dyDescent="0.2">
      <c r="A9" t="s">
        <v>114</v>
      </c>
      <c r="C9" t="s">
        <v>75</v>
      </c>
      <c r="J9" t="s">
        <v>125</v>
      </c>
    </row>
    <row r="10" spans="1:14" x14ac:dyDescent="0.2">
      <c r="A10" t="s">
        <v>95</v>
      </c>
      <c r="C10" t="s">
        <v>1</v>
      </c>
      <c r="M10" t="s">
        <v>130</v>
      </c>
      <c r="N10" t="s">
        <v>133</v>
      </c>
    </row>
    <row r="11" spans="1:14" x14ac:dyDescent="0.2">
      <c r="B11" t="s">
        <v>2</v>
      </c>
      <c r="C11" t="s">
        <v>3</v>
      </c>
      <c r="H11" t="s">
        <v>4</v>
      </c>
      <c r="J11" t="s">
        <v>126</v>
      </c>
      <c r="M11" t="s">
        <v>131</v>
      </c>
      <c r="N11" s="8" t="s">
        <v>134</v>
      </c>
    </row>
    <row r="12" spans="1:14" x14ac:dyDescent="0.2">
      <c r="A12" t="s">
        <v>5</v>
      </c>
      <c r="B12" t="s">
        <v>6</v>
      </c>
      <c r="C12" t="s">
        <v>7</v>
      </c>
      <c r="D12" t="s">
        <v>8</v>
      </c>
      <c r="E12" t="s">
        <v>9</v>
      </c>
      <c r="F12" t="s">
        <v>10</v>
      </c>
      <c r="G12" t="s">
        <v>11</v>
      </c>
      <c r="H12" t="s">
        <v>12</v>
      </c>
      <c r="J12" t="s">
        <v>124</v>
      </c>
      <c r="K12" t="s">
        <v>128</v>
      </c>
      <c r="L12" t="s">
        <v>129</v>
      </c>
      <c r="M12" t="s">
        <v>132</v>
      </c>
      <c r="N12" t="s">
        <v>135</v>
      </c>
    </row>
    <row r="13" spans="1:14" x14ac:dyDescent="0.2">
      <c r="A13" t="s">
        <v>13</v>
      </c>
      <c r="B13">
        <v>15</v>
      </c>
      <c r="C13">
        <f>EXP(2.902625+(2.4818*LN(B13)))+EXP(4.841987+(2.3323*LN(B13)))</f>
        <v>85235.959906021366</v>
      </c>
      <c r="D13">
        <f>EXP(2.2117+(2.6929*LN(B13)))</f>
        <v>13416.068194306332</v>
      </c>
      <c r="E13">
        <f>EXP(4.0616+(1.7009*LN(B13)))+EXP(3.2137+(2.1382*LN(B13)))+EXP(3.3788+(1.7503*LN(B13)))</f>
        <v>17304.894413320835</v>
      </c>
      <c r="F13">
        <f>C13+D13+E13</f>
        <v>115956.92251364855</v>
      </c>
      <c r="G13" s="7">
        <f>'small tree worksheet'!G6</f>
        <v>0</v>
      </c>
      <c r="H13">
        <f>(F13*G13)/1000000</f>
        <v>0</v>
      </c>
      <c r="J13" s="2"/>
      <c r="N13" t="s">
        <v>139</v>
      </c>
    </row>
    <row r="14" spans="1:14" x14ac:dyDescent="0.2">
      <c r="A14" t="s">
        <v>14</v>
      </c>
      <c r="B14">
        <v>25</v>
      </c>
      <c r="C14">
        <f>EXP(2.902625+(2.4818*LN(B14)))+EXP(4.841987+(2.3323*LN(B14)))</f>
        <v>284518.20395432005</v>
      </c>
      <c r="D14">
        <f>EXP(2.2117+(2.6929*LN(B14)))</f>
        <v>53093.548824617552</v>
      </c>
      <c r="E14">
        <f>EXP(4.0616+(1.7009*LN(B14)))+EXP(3.2137+(2.1382*LN(B14)))+EXP(3.3788+(1.7503*LN(B14)))</f>
        <v>46318.125829658944</v>
      </c>
      <c r="F14">
        <f>C14+D14+E14</f>
        <v>383929.87860859651</v>
      </c>
      <c r="G14" s="7">
        <f>'small tree worksheet'!G7</f>
        <v>0</v>
      </c>
      <c r="H14">
        <f>(F14*G14)/1000000</f>
        <v>0</v>
      </c>
      <c r="J14" s="2">
        <f>H14/2</f>
        <v>0</v>
      </c>
      <c r="K14">
        <f>J14/0.43</f>
        <v>0</v>
      </c>
      <c r="L14">
        <f>K14/0.028</f>
        <v>0</v>
      </c>
      <c r="M14">
        <f>L14/0.234</f>
        <v>0</v>
      </c>
      <c r="N14" s="9">
        <f>(M14/1000)*300</f>
        <v>0</v>
      </c>
    </row>
    <row r="15" spans="1:14" x14ac:dyDescent="0.2">
      <c r="A15" t="s">
        <v>15</v>
      </c>
      <c r="B15">
        <v>35</v>
      </c>
      <c r="C15">
        <f>EXP(2.902625+(2.4818*LN(B15)))+EXP(4.841987+(2.3323*LN(B15)))</f>
        <v>629698.98519235465</v>
      </c>
      <c r="D15">
        <f>EXP(2.2117+(2.6929*LN(B15)))</f>
        <v>131386.25756011347</v>
      </c>
      <c r="E15">
        <f>EXP(4.0616+(1.7009*LN(B15)))+EXP(3.2137+(2.1382*LN(B15)))+EXP(3.3788+(1.7503*LN(B15)))</f>
        <v>89149.457303211253</v>
      </c>
      <c r="F15">
        <f>C15+D15+E15</f>
        <v>850234.70005567931</v>
      </c>
      <c r="G15" s="7">
        <f>'small tree worksheet'!G8</f>
        <v>0</v>
      </c>
      <c r="H15">
        <f>(F15*G15)/1000000</f>
        <v>0</v>
      </c>
      <c r="J15" s="2">
        <f>H15/2</f>
        <v>0</v>
      </c>
      <c r="K15">
        <f>J15/0.43</f>
        <v>0</v>
      </c>
      <c r="L15">
        <f t="shared" ref="L15:L78" si="0">K15/0.028</f>
        <v>0</v>
      </c>
      <c r="M15">
        <f t="shared" ref="M15:M78" si="1">L15/0.234</f>
        <v>0</v>
      </c>
      <c r="N15" s="9">
        <f t="shared" ref="N15:N78" si="2">(M15/1000)*300</f>
        <v>0</v>
      </c>
    </row>
    <row r="16" spans="1:14" x14ac:dyDescent="0.2">
      <c r="A16" t="s">
        <v>16</v>
      </c>
      <c r="B16">
        <v>45</v>
      </c>
      <c r="C16">
        <f>EXP(2.902625+(2.4818*LN(B16)))+EXP(4.841987+(2.3323*LN(B16)))</f>
        <v>1140110.5342664099</v>
      </c>
      <c r="D16">
        <f>EXP(2.2117+(2.6929*LN(B16)))</f>
        <v>258502.70024613221</v>
      </c>
      <c r="E16">
        <f>EXP(4.0616+(1.7009*LN(B16)))+EXP(3.2137+(2.1382*LN(B16)))+EXP(3.3788+(1.7503*LN(B16)))</f>
        <v>145851.80670313971</v>
      </c>
      <c r="F16">
        <f>C16+D16+E16</f>
        <v>1544465.0412156819</v>
      </c>
      <c r="G16" s="7">
        <f>'small tree worksheet'!G9</f>
        <v>0</v>
      </c>
      <c r="H16">
        <f>(F16*G16)/1000000</f>
        <v>0</v>
      </c>
      <c r="J16" s="2">
        <f>H16/2</f>
        <v>0</v>
      </c>
      <c r="K16">
        <f>J16/0.43</f>
        <v>0</v>
      </c>
      <c r="L16">
        <f t="shared" si="0"/>
        <v>0</v>
      </c>
      <c r="M16">
        <f t="shared" si="1"/>
        <v>0</v>
      </c>
      <c r="N16" s="9">
        <f t="shared" si="2"/>
        <v>0</v>
      </c>
    </row>
    <row r="17" spans="1:14" x14ac:dyDescent="0.2">
      <c r="D17" t="s">
        <v>76</v>
      </c>
      <c r="H17">
        <f>SUM(H13:H16)</f>
        <v>0</v>
      </c>
      <c r="J17" s="2"/>
      <c r="N17" s="9"/>
    </row>
    <row r="18" spans="1:14" x14ac:dyDescent="0.2">
      <c r="D18" t="s">
        <v>77</v>
      </c>
      <c r="H18">
        <f>H17/0.4</f>
        <v>0</v>
      </c>
      <c r="I18" s="2"/>
      <c r="J18" s="2"/>
      <c r="N18" s="9"/>
    </row>
    <row r="19" spans="1:14" x14ac:dyDescent="0.2">
      <c r="B19" s="14"/>
      <c r="C19" s="14"/>
      <c r="D19" s="14"/>
      <c r="E19" s="14"/>
      <c r="I19" s="2" t="s">
        <v>127</v>
      </c>
      <c r="J19" s="2">
        <f>SUM(J14:J16)</f>
        <v>0</v>
      </c>
      <c r="K19">
        <f>J19/0.43</f>
        <v>0</v>
      </c>
      <c r="L19">
        <f>K19/0.028</f>
        <v>0</v>
      </c>
      <c r="M19">
        <f>L19/0.234</f>
        <v>0</v>
      </c>
      <c r="N19" s="9">
        <f>(M19/1000)*300</f>
        <v>0</v>
      </c>
    </row>
    <row r="20" spans="1:14" x14ac:dyDescent="0.2">
      <c r="B20" s="6" t="s">
        <v>150</v>
      </c>
      <c r="C20" s="7"/>
      <c r="D20" s="7"/>
      <c r="E20" s="7"/>
      <c r="F20" s="7"/>
    </row>
    <row r="21" spans="1:14" x14ac:dyDescent="0.2">
      <c r="A21" t="s">
        <v>116</v>
      </c>
      <c r="M21" t="s">
        <v>130</v>
      </c>
      <c r="N21" s="9" t="s">
        <v>133</v>
      </c>
    </row>
    <row r="22" spans="1:14" x14ac:dyDescent="0.2">
      <c r="A22" t="s">
        <v>94</v>
      </c>
      <c r="B22" t="s">
        <v>3</v>
      </c>
      <c r="E22" t="s">
        <v>4</v>
      </c>
      <c r="J22" t="s">
        <v>126</v>
      </c>
      <c r="M22" t="s">
        <v>131</v>
      </c>
      <c r="N22" s="10" t="s">
        <v>134</v>
      </c>
    </row>
    <row r="23" spans="1:14" x14ac:dyDescent="0.2">
      <c r="A23" t="s">
        <v>17</v>
      </c>
      <c r="B23" t="s">
        <v>7</v>
      </c>
      <c r="C23" t="s">
        <v>8</v>
      </c>
      <c r="D23" t="s">
        <v>9</v>
      </c>
      <c r="E23" t="s">
        <v>12</v>
      </c>
      <c r="F23" s="20" t="s">
        <v>66</v>
      </c>
      <c r="G23" t="s">
        <v>101</v>
      </c>
      <c r="H23" t="s">
        <v>102</v>
      </c>
      <c r="J23" t="s">
        <v>124</v>
      </c>
      <c r="K23" t="s">
        <v>128</v>
      </c>
      <c r="L23" t="s">
        <v>129</v>
      </c>
      <c r="M23" t="s">
        <v>132</v>
      </c>
      <c r="N23" s="9" t="s">
        <v>135</v>
      </c>
    </row>
    <row r="24" spans="1:14" x14ac:dyDescent="0.2">
      <c r="A24" s="27"/>
      <c r="B24" t="e">
        <f t="shared" ref="B24:B31" si="3">EXP(2.902625+(2.4818*LN(A24)))+EXP(4.841987+(2.3323*LN(A24)))</f>
        <v>#NUM!</v>
      </c>
      <c r="C24" t="e">
        <f t="shared" ref="C24:C31" si="4">EXP(2.2117+(2.6929*LN(A24)))</f>
        <v>#NUM!</v>
      </c>
      <c r="D24" t="e">
        <f t="shared" ref="D24:D31" si="5">EXP(4.0616+(1.7009*LN(A24)))+EXP(3.2137+(2.1382*LN(A24)))+EXP(3.3788+(1.7503*LN(A24)))</f>
        <v>#NUM!</v>
      </c>
      <c r="E24" t="e">
        <f>(B24+C24+D24)/1000000</f>
        <v>#NUM!</v>
      </c>
      <c r="H24" s="20"/>
      <c r="J24" t="e">
        <f>E24/2</f>
        <v>#NUM!</v>
      </c>
      <c r="K24" t="e">
        <f t="shared" ref="K24:K84" si="6">J24/0.43</f>
        <v>#NUM!</v>
      </c>
      <c r="L24" t="e">
        <f t="shared" si="0"/>
        <v>#NUM!</v>
      </c>
      <c r="M24" t="e">
        <f t="shared" si="1"/>
        <v>#NUM!</v>
      </c>
      <c r="N24" s="9" t="e">
        <f t="shared" si="2"/>
        <v>#NUM!</v>
      </c>
    </row>
    <row r="25" spans="1:14" x14ac:dyDescent="0.2">
      <c r="A25" s="27"/>
      <c r="B25" t="e">
        <f t="shared" si="3"/>
        <v>#NUM!</v>
      </c>
      <c r="C25" t="e">
        <f t="shared" si="4"/>
        <v>#NUM!</v>
      </c>
      <c r="D25" t="e">
        <f t="shared" si="5"/>
        <v>#NUM!</v>
      </c>
      <c r="E25" t="e">
        <f t="shared" ref="E25:E40" si="7">(B25+C25+D25)/1000000</f>
        <v>#NUM!</v>
      </c>
      <c r="H25" s="20"/>
      <c r="J25" t="e">
        <f t="shared" ref="J25:J84" si="8">E25/2</f>
        <v>#NUM!</v>
      </c>
      <c r="K25" t="e">
        <f t="shared" si="6"/>
        <v>#NUM!</v>
      </c>
      <c r="L25" t="e">
        <f t="shared" si="0"/>
        <v>#NUM!</v>
      </c>
      <c r="M25" t="e">
        <f t="shared" si="1"/>
        <v>#NUM!</v>
      </c>
      <c r="N25" s="9" t="e">
        <f t="shared" si="2"/>
        <v>#NUM!</v>
      </c>
    </row>
    <row r="26" spans="1:14" x14ac:dyDescent="0.2">
      <c r="A26" s="27"/>
      <c r="B26" t="e">
        <f t="shared" si="3"/>
        <v>#NUM!</v>
      </c>
      <c r="C26" t="e">
        <f t="shared" si="4"/>
        <v>#NUM!</v>
      </c>
      <c r="D26" t="e">
        <f t="shared" si="5"/>
        <v>#NUM!</v>
      </c>
      <c r="E26" t="e">
        <f t="shared" si="7"/>
        <v>#NUM!</v>
      </c>
      <c r="H26" s="20"/>
      <c r="J26" t="e">
        <f t="shared" si="8"/>
        <v>#NUM!</v>
      </c>
      <c r="K26" t="e">
        <f t="shared" si="6"/>
        <v>#NUM!</v>
      </c>
      <c r="L26" t="e">
        <f t="shared" si="0"/>
        <v>#NUM!</v>
      </c>
      <c r="M26" t="e">
        <f t="shared" si="1"/>
        <v>#NUM!</v>
      </c>
      <c r="N26" s="9" t="e">
        <f t="shared" si="2"/>
        <v>#NUM!</v>
      </c>
    </row>
    <row r="27" spans="1:14" x14ac:dyDescent="0.2">
      <c r="A27" s="27"/>
      <c r="B27" t="e">
        <f t="shared" si="3"/>
        <v>#NUM!</v>
      </c>
      <c r="C27" t="e">
        <f t="shared" si="4"/>
        <v>#NUM!</v>
      </c>
      <c r="D27" t="e">
        <f t="shared" si="5"/>
        <v>#NUM!</v>
      </c>
      <c r="E27" t="e">
        <f t="shared" si="7"/>
        <v>#NUM!</v>
      </c>
      <c r="H27" s="20"/>
      <c r="J27" t="e">
        <f t="shared" si="8"/>
        <v>#NUM!</v>
      </c>
      <c r="K27" t="e">
        <f t="shared" si="6"/>
        <v>#NUM!</v>
      </c>
      <c r="L27" t="e">
        <f t="shared" si="0"/>
        <v>#NUM!</v>
      </c>
      <c r="M27" t="e">
        <f t="shared" si="1"/>
        <v>#NUM!</v>
      </c>
      <c r="N27" s="9" t="e">
        <f t="shared" si="2"/>
        <v>#NUM!</v>
      </c>
    </row>
    <row r="28" spans="1:14" x14ac:dyDescent="0.2">
      <c r="A28" s="27"/>
      <c r="B28" t="e">
        <f t="shared" si="3"/>
        <v>#NUM!</v>
      </c>
      <c r="C28" t="e">
        <f t="shared" si="4"/>
        <v>#NUM!</v>
      </c>
      <c r="D28" t="e">
        <f t="shared" si="5"/>
        <v>#NUM!</v>
      </c>
      <c r="E28" t="e">
        <f t="shared" si="7"/>
        <v>#NUM!</v>
      </c>
      <c r="H28" s="20"/>
      <c r="J28" t="e">
        <f t="shared" si="8"/>
        <v>#NUM!</v>
      </c>
      <c r="K28" t="e">
        <f t="shared" si="6"/>
        <v>#NUM!</v>
      </c>
      <c r="L28" t="e">
        <f t="shared" si="0"/>
        <v>#NUM!</v>
      </c>
      <c r="M28" t="e">
        <f t="shared" si="1"/>
        <v>#NUM!</v>
      </c>
      <c r="N28" s="9" t="e">
        <f t="shared" si="2"/>
        <v>#NUM!</v>
      </c>
    </row>
    <row r="29" spans="1:14" x14ac:dyDescent="0.2">
      <c r="A29" s="27"/>
      <c r="B29" t="e">
        <f t="shared" si="3"/>
        <v>#NUM!</v>
      </c>
      <c r="C29" t="e">
        <f t="shared" si="4"/>
        <v>#NUM!</v>
      </c>
      <c r="D29" t="e">
        <f t="shared" si="5"/>
        <v>#NUM!</v>
      </c>
      <c r="E29" t="e">
        <f t="shared" si="7"/>
        <v>#NUM!</v>
      </c>
      <c r="H29" s="20"/>
      <c r="J29" t="e">
        <f t="shared" si="8"/>
        <v>#NUM!</v>
      </c>
      <c r="K29" t="e">
        <f t="shared" si="6"/>
        <v>#NUM!</v>
      </c>
      <c r="L29" t="e">
        <f t="shared" si="0"/>
        <v>#NUM!</v>
      </c>
      <c r="M29" t="e">
        <f t="shared" si="1"/>
        <v>#NUM!</v>
      </c>
      <c r="N29" s="9" t="e">
        <f t="shared" si="2"/>
        <v>#NUM!</v>
      </c>
    </row>
    <row r="30" spans="1:14" x14ac:dyDescent="0.2">
      <c r="A30" s="31"/>
      <c r="B30" t="e">
        <f t="shared" si="3"/>
        <v>#NUM!</v>
      </c>
      <c r="C30" t="e">
        <f t="shared" si="4"/>
        <v>#NUM!</v>
      </c>
      <c r="D30" t="e">
        <f t="shared" si="5"/>
        <v>#NUM!</v>
      </c>
      <c r="E30" t="e">
        <f t="shared" si="7"/>
        <v>#NUM!</v>
      </c>
      <c r="H30" s="20"/>
      <c r="J30" t="e">
        <f t="shared" si="8"/>
        <v>#NUM!</v>
      </c>
      <c r="K30" t="e">
        <f t="shared" si="6"/>
        <v>#NUM!</v>
      </c>
      <c r="L30" t="e">
        <f t="shared" si="0"/>
        <v>#NUM!</v>
      </c>
      <c r="M30" t="e">
        <f t="shared" si="1"/>
        <v>#NUM!</v>
      </c>
      <c r="N30" s="9" t="e">
        <f t="shared" si="2"/>
        <v>#NUM!</v>
      </c>
    </row>
    <row r="31" spans="1:14" x14ac:dyDescent="0.2">
      <c r="A31" s="27"/>
      <c r="B31" t="e">
        <f t="shared" si="3"/>
        <v>#NUM!</v>
      </c>
      <c r="C31" t="e">
        <f t="shared" si="4"/>
        <v>#NUM!</v>
      </c>
      <c r="D31" t="e">
        <f t="shared" si="5"/>
        <v>#NUM!</v>
      </c>
      <c r="E31" t="e">
        <f t="shared" si="7"/>
        <v>#NUM!</v>
      </c>
      <c r="H31" s="20"/>
      <c r="J31" t="e">
        <f t="shared" si="8"/>
        <v>#NUM!</v>
      </c>
      <c r="K31" t="e">
        <f t="shared" si="6"/>
        <v>#NUM!</v>
      </c>
      <c r="L31" t="e">
        <f t="shared" si="0"/>
        <v>#NUM!</v>
      </c>
      <c r="M31" t="e">
        <f t="shared" si="1"/>
        <v>#NUM!</v>
      </c>
      <c r="N31" s="9" t="e">
        <f t="shared" si="2"/>
        <v>#NUM!</v>
      </c>
    </row>
    <row r="32" spans="1:14" x14ac:dyDescent="0.2">
      <c r="A32" s="27"/>
      <c r="B32" t="e">
        <f t="shared" ref="B32:B40" si="9">EXP(2.902625+(2.4818*LN(A32)))+EXP(4.841987+(2.3323*LN(A32)))</f>
        <v>#NUM!</v>
      </c>
      <c r="C32" t="e">
        <f t="shared" ref="C32:C40" si="10">EXP(2.2117+(2.6929*LN(A32)))</f>
        <v>#NUM!</v>
      </c>
      <c r="D32" t="e">
        <f t="shared" ref="D32:D40" si="11">EXP(4.0616+(1.7009*LN(A32)))+EXP(3.2137+(2.1382*LN(A32)))+EXP(3.3788+(1.7503*LN(A32)))</f>
        <v>#NUM!</v>
      </c>
      <c r="E32" t="e">
        <f t="shared" si="7"/>
        <v>#NUM!</v>
      </c>
      <c r="H32" s="20"/>
      <c r="J32" t="e">
        <f t="shared" si="8"/>
        <v>#NUM!</v>
      </c>
      <c r="K32" t="e">
        <f t="shared" si="6"/>
        <v>#NUM!</v>
      </c>
      <c r="L32" t="e">
        <f t="shared" si="0"/>
        <v>#NUM!</v>
      </c>
      <c r="M32" t="e">
        <f t="shared" si="1"/>
        <v>#NUM!</v>
      </c>
      <c r="N32" s="9" t="e">
        <f t="shared" si="2"/>
        <v>#NUM!</v>
      </c>
    </row>
    <row r="33" spans="1:14" x14ac:dyDescent="0.2">
      <c r="A33" s="27"/>
      <c r="B33" t="e">
        <f t="shared" si="9"/>
        <v>#NUM!</v>
      </c>
      <c r="C33" t="e">
        <f t="shared" si="10"/>
        <v>#NUM!</v>
      </c>
      <c r="D33" t="e">
        <f t="shared" si="11"/>
        <v>#NUM!</v>
      </c>
      <c r="E33" t="e">
        <f t="shared" si="7"/>
        <v>#NUM!</v>
      </c>
      <c r="H33" s="20"/>
      <c r="J33" t="e">
        <f t="shared" si="8"/>
        <v>#NUM!</v>
      </c>
      <c r="K33" t="e">
        <f t="shared" si="6"/>
        <v>#NUM!</v>
      </c>
      <c r="L33" t="e">
        <f t="shared" si="0"/>
        <v>#NUM!</v>
      </c>
      <c r="M33" t="e">
        <f t="shared" si="1"/>
        <v>#NUM!</v>
      </c>
      <c r="N33" s="9" t="e">
        <f t="shared" si="2"/>
        <v>#NUM!</v>
      </c>
    </row>
    <row r="34" spans="1:14" ht="13.5" thickBot="1" x14ac:dyDescent="0.25">
      <c r="A34" s="27"/>
      <c r="B34" t="e">
        <f t="shared" si="9"/>
        <v>#NUM!</v>
      </c>
      <c r="C34" t="e">
        <f t="shared" si="10"/>
        <v>#NUM!</v>
      </c>
      <c r="D34" t="e">
        <f t="shared" si="11"/>
        <v>#NUM!</v>
      </c>
      <c r="E34" t="e">
        <f t="shared" si="7"/>
        <v>#NUM!</v>
      </c>
      <c r="H34" s="20"/>
      <c r="J34" t="e">
        <f t="shared" si="8"/>
        <v>#NUM!</v>
      </c>
      <c r="K34" t="e">
        <f t="shared" si="6"/>
        <v>#NUM!</v>
      </c>
      <c r="L34" t="e">
        <f t="shared" si="0"/>
        <v>#NUM!</v>
      </c>
      <c r="M34" t="e">
        <f t="shared" si="1"/>
        <v>#NUM!</v>
      </c>
      <c r="N34" s="9" t="e">
        <f t="shared" si="2"/>
        <v>#NUM!</v>
      </c>
    </row>
    <row r="35" spans="1:14" ht="13.5" thickTop="1" x14ac:dyDescent="0.2">
      <c r="A35" s="32"/>
      <c r="B35" t="e">
        <f t="shared" si="9"/>
        <v>#NUM!</v>
      </c>
      <c r="C35" t="e">
        <f t="shared" si="10"/>
        <v>#NUM!</v>
      </c>
      <c r="D35" t="e">
        <f t="shared" si="11"/>
        <v>#NUM!</v>
      </c>
      <c r="E35" t="e">
        <f t="shared" si="7"/>
        <v>#NUM!</v>
      </c>
      <c r="H35" s="20"/>
      <c r="J35" t="e">
        <f t="shared" si="8"/>
        <v>#NUM!</v>
      </c>
      <c r="K35" t="e">
        <f t="shared" si="6"/>
        <v>#NUM!</v>
      </c>
      <c r="L35" t="e">
        <f t="shared" si="0"/>
        <v>#NUM!</v>
      </c>
      <c r="M35" t="e">
        <f t="shared" si="1"/>
        <v>#NUM!</v>
      </c>
      <c r="N35" s="9" t="e">
        <f t="shared" si="2"/>
        <v>#NUM!</v>
      </c>
    </row>
    <row r="36" spans="1:14" x14ac:dyDescent="0.2">
      <c r="A36" s="31"/>
      <c r="B36" t="e">
        <f t="shared" si="9"/>
        <v>#NUM!</v>
      </c>
      <c r="C36" t="e">
        <f t="shared" si="10"/>
        <v>#NUM!</v>
      </c>
      <c r="D36" t="e">
        <f t="shared" si="11"/>
        <v>#NUM!</v>
      </c>
      <c r="E36" t="e">
        <f t="shared" si="7"/>
        <v>#NUM!</v>
      </c>
      <c r="H36" s="20"/>
      <c r="J36" t="e">
        <f t="shared" si="8"/>
        <v>#NUM!</v>
      </c>
      <c r="K36" t="e">
        <f t="shared" si="6"/>
        <v>#NUM!</v>
      </c>
      <c r="L36" t="e">
        <f t="shared" si="0"/>
        <v>#NUM!</v>
      </c>
      <c r="M36" t="e">
        <f t="shared" si="1"/>
        <v>#NUM!</v>
      </c>
      <c r="N36" s="9" t="e">
        <f t="shared" si="2"/>
        <v>#NUM!</v>
      </c>
    </row>
    <row r="37" spans="1:14" x14ac:dyDescent="0.2">
      <c r="A37" s="31"/>
      <c r="B37" t="e">
        <f t="shared" si="9"/>
        <v>#NUM!</v>
      </c>
      <c r="C37" t="e">
        <f t="shared" si="10"/>
        <v>#NUM!</v>
      </c>
      <c r="D37" t="e">
        <f t="shared" si="11"/>
        <v>#NUM!</v>
      </c>
      <c r="E37" t="e">
        <f t="shared" si="7"/>
        <v>#NUM!</v>
      </c>
      <c r="H37" s="20"/>
      <c r="J37" t="e">
        <f t="shared" si="8"/>
        <v>#NUM!</v>
      </c>
      <c r="K37" t="e">
        <f t="shared" si="6"/>
        <v>#NUM!</v>
      </c>
      <c r="L37" t="e">
        <f t="shared" si="0"/>
        <v>#NUM!</v>
      </c>
      <c r="M37" t="e">
        <f t="shared" si="1"/>
        <v>#NUM!</v>
      </c>
      <c r="N37" s="9" t="e">
        <f t="shared" si="2"/>
        <v>#NUM!</v>
      </c>
    </row>
    <row r="38" spans="1:14" x14ac:dyDescent="0.2">
      <c r="A38" s="31"/>
      <c r="B38" t="e">
        <f t="shared" si="9"/>
        <v>#NUM!</v>
      </c>
      <c r="C38" t="e">
        <f t="shared" si="10"/>
        <v>#NUM!</v>
      </c>
      <c r="D38" t="e">
        <f t="shared" si="11"/>
        <v>#NUM!</v>
      </c>
      <c r="E38" t="e">
        <f t="shared" si="7"/>
        <v>#NUM!</v>
      </c>
      <c r="H38" s="20"/>
      <c r="J38" t="e">
        <f t="shared" si="8"/>
        <v>#NUM!</v>
      </c>
      <c r="K38" t="e">
        <f t="shared" si="6"/>
        <v>#NUM!</v>
      </c>
      <c r="L38" t="e">
        <f t="shared" si="0"/>
        <v>#NUM!</v>
      </c>
      <c r="M38" t="e">
        <f t="shared" si="1"/>
        <v>#NUM!</v>
      </c>
      <c r="N38" s="9" t="e">
        <f t="shared" si="2"/>
        <v>#NUM!</v>
      </c>
    </row>
    <row r="39" spans="1:14" x14ac:dyDescent="0.2">
      <c r="A39" s="31"/>
      <c r="B39" t="e">
        <f t="shared" si="9"/>
        <v>#NUM!</v>
      </c>
      <c r="C39" t="e">
        <f t="shared" si="10"/>
        <v>#NUM!</v>
      </c>
      <c r="D39" t="e">
        <f t="shared" si="11"/>
        <v>#NUM!</v>
      </c>
      <c r="E39" t="e">
        <f t="shared" si="7"/>
        <v>#NUM!</v>
      </c>
      <c r="H39" s="20"/>
      <c r="J39" t="e">
        <f t="shared" si="8"/>
        <v>#NUM!</v>
      </c>
      <c r="K39" t="e">
        <f t="shared" si="6"/>
        <v>#NUM!</v>
      </c>
      <c r="L39" t="e">
        <f t="shared" si="0"/>
        <v>#NUM!</v>
      </c>
      <c r="M39" t="e">
        <f t="shared" si="1"/>
        <v>#NUM!</v>
      </c>
      <c r="N39" s="9" t="e">
        <f t="shared" si="2"/>
        <v>#NUM!</v>
      </c>
    </row>
    <row r="40" spans="1:14" ht="13.5" thickBot="1" x14ac:dyDescent="0.25">
      <c r="A40" s="31"/>
      <c r="B40" t="e">
        <f t="shared" si="9"/>
        <v>#NUM!</v>
      </c>
      <c r="C40" t="e">
        <f t="shared" si="10"/>
        <v>#NUM!</v>
      </c>
      <c r="D40" t="e">
        <f t="shared" si="11"/>
        <v>#NUM!</v>
      </c>
      <c r="E40" t="e">
        <f t="shared" si="7"/>
        <v>#NUM!</v>
      </c>
      <c r="H40" s="20"/>
      <c r="J40" t="e">
        <f t="shared" si="8"/>
        <v>#NUM!</v>
      </c>
      <c r="K40" t="e">
        <f t="shared" si="6"/>
        <v>#NUM!</v>
      </c>
      <c r="L40" t="e">
        <f t="shared" si="0"/>
        <v>#NUM!</v>
      </c>
      <c r="M40" t="e">
        <f t="shared" si="1"/>
        <v>#NUM!</v>
      </c>
      <c r="N40" s="9" t="e">
        <f t="shared" si="2"/>
        <v>#NUM!</v>
      </c>
    </row>
    <row r="41" spans="1:14" ht="13.5" thickTop="1" x14ac:dyDescent="0.2">
      <c r="A41" s="33"/>
      <c r="B41" t="e">
        <f>EXP(2.902625+(2.4818*LN(A41)))+EXP(4.841987+(2.3323*LN(A41)))</f>
        <v>#NUM!</v>
      </c>
      <c r="C41" t="e">
        <f>EXP(2.2117+(2.6929*LN(A41)))</f>
        <v>#NUM!</v>
      </c>
      <c r="D41" t="e">
        <f>EXP(4.0616+(1.7009*LN(A41)))+EXP(3.2137+(2.1382*LN(A41)))+EXP(3.3788+(1.7503*LN(A41)))</f>
        <v>#NUM!</v>
      </c>
      <c r="E41" t="e">
        <f>(B41+C41+D41)/1000000</f>
        <v>#NUM!</v>
      </c>
      <c r="H41" s="20"/>
      <c r="J41" t="e">
        <f t="shared" si="8"/>
        <v>#NUM!</v>
      </c>
      <c r="K41" t="e">
        <f t="shared" si="6"/>
        <v>#NUM!</v>
      </c>
      <c r="L41" t="e">
        <f t="shared" si="0"/>
        <v>#NUM!</v>
      </c>
      <c r="M41" t="e">
        <f t="shared" si="1"/>
        <v>#NUM!</v>
      </c>
      <c r="N41" s="9" t="e">
        <f t="shared" si="2"/>
        <v>#NUM!</v>
      </c>
    </row>
    <row r="42" spans="1:14" x14ac:dyDescent="0.2">
      <c r="A42" s="34"/>
      <c r="B42" t="e">
        <f>EXP(2.902625+(2.4818*LN(A42)))+EXP(4.841987+(2.3323*LN(A42)))</f>
        <v>#NUM!</v>
      </c>
      <c r="C42" t="e">
        <f>EXP(2.2117+(2.6929*LN(A42)))</f>
        <v>#NUM!</v>
      </c>
      <c r="D42" t="e">
        <f>EXP(4.0616+(1.7009*LN(A42)))+EXP(3.2137+(2.1382*LN(A42)))+EXP(3.3788+(1.7503*LN(A42)))</f>
        <v>#NUM!</v>
      </c>
      <c r="E42" t="e">
        <f>(B42+C42+D42)/1000000</f>
        <v>#NUM!</v>
      </c>
      <c r="H42" s="20"/>
      <c r="J42" t="e">
        <f t="shared" si="8"/>
        <v>#NUM!</v>
      </c>
      <c r="K42" t="e">
        <f t="shared" si="6"/>
        <v>#NUM!</v>
      </c>
      <c r="L42" t="e">
        <f t="shared" si="0"/>
        <v>#NUM!</v>
      </c>
      <c r="M42" t="e">
        <f t="shared" si="1"/>
        <v>#NUM!</v>
      </c>
      <c r="N42" s="9" t="e">
        <f t="shared" si="2"/>
        <v>#NUM!</v>
      </c>
    </row>
    <row r="43" spans="1:14" x14ac:dyDescent="0.2">
      <c r="A43" s="34"/>
      <c r="B43" t="e">
        <f>EXP(2.902625+(2.4818*LN(A43)))+EXP(4.841987+(2.3323*LN(A43)))</f>
        <v>#NUM!</v>
      </c>
      <c r="C43" t="e">
        <f>EXP(2.2117+(2.6929*LN(A43)))</f>
        <v>#NUM!</v>
      </c>
      <c r="D43" t="e">
        <f>EXP(4.0616+(1.7009*LN(A43)))+EXP(3.2137+(2.1382*LN(A43)))+EXP(3.3788+(1.7503*LN(A43)))</f>
        <v>#NUM!</v>
      </c>
      <c r="E43" t="e">
        <f>(B43+C43+D43)/1000000</f>
        <v>#NUM!</v>
      </c>
      <c r="H43" s="20"/>
      <c r="J43" t="e">
        <f t="shared" si="8"/>
        <v>#NUM!</v>
      </c>
      <c r="K43" t="e">
        <f t="shared" si="6"/>
        <v>#NUM!</v>
      </c>
      <c r="L43" t="e">
        <f t="shared" si="0"/>
        <v>#NUM!</v>
      </c>
      <c r="M43" t="e">
        <f t="shared" si="1"/>
        <v>#NUM!</v>
      </c>
      <c r="N43" s="9" t="e">
        <f t="shared" si="2"/>
        <v>#NUM!</v>
      </c>
    </row>
    <row r="44" spans="1:14" x14ac:dyDescent="0.2">
      <c r="A44" s="34"/>
      <c r="B44" t="e">
        <f t="shared" ref="B44:B83" si="12">EXP(2.902625+(2.4818*LN(A44)))+EXP(4.841987+(2.3323*LN(A44)))</f>
        <v>#NUM!</v>
      </c>
      <c r="C44" t="e">
        <f t="shared" ref="C44:C54" si="13">EXP(2.2117+(2.6929*LN(A44)))</f>
        <v>#NUM!</v>
      </c>
      <c r="D44" t="e">
        <f t="shared" ref="D44:D54" si="14">EXP(4.0616+(1.7009*LN(A44)))+EXP(3.2137+(2.1382*LN(A44)))+EXP(3.3788+(1.7503*LN(A44)))</f>
        <v>#NUM!</v>
      </c>
      <c r="E44" t="e">
        <f t="shared" ref="E44:E54" si="15">(B44+C44+D44)/1000000</f>
        <v>#NUM!</v>
      </c>
      <c r="H44" s="20"/>
      <c r="J44" t="e">
        <f t="shared" si="8"/>
        <v>#NUM!</v>
      </c>
      <c r="K44" t="e">
        <f t="shared" si="6"/>
        <v>#NUM!</v>
      </c>
      <c r="L44" t="e">
        <f t="shared" si="0"/>
        <v>#NUM!</v>
      </c>
      <c r="M44" t="e">
        <f t="shared" si="1"/>
        <v>#NUM!</v>
      </c>
      <c r="N44" s="9" t="e">
        <f t="shared" si="2"/>
        <v>#NUM!</v>
      </c>
    </row>
    <row r="45" spans="1:14" ht="13.5" thickBot="1" x14ac:dyDescent="0.25">
      <c r="A45" s="34"/>
      <c r="B45" t="e">
        <f t="shared" si="12"/>
        <v>#NUM!</v>
      </c>
      <c r="C45" t="e">
        <f t="shared" si="13"/>
        <v>#NUM!</v>
      </c>
      <c r="D45" t="e">
        <f t="shared" si="14"/>
        <v>#NUM!</v>
      </c>
      <c r="E45" t="e">
        <f t="shared" si="15"/>
        <v>#NUM!</v>
      </c>
      <c r="H45" s="20"/>
      <c r="J45" t="e">
        <f t="shared" si="8"/>
        <v>#NUM!</v>
      </c>
      <c r="K45" t="e">
        <f t="shared" si="6"/>
        <v>#NUM!</v>
      </c>
      <c r="L45" t="e">
        <f t="shared" si="0"/>
        <v>#NUM!</v>
      </c>
      <c r="M45" t="e">
        <f t="shared" si="1"/>
        <v>#NUM!</v>
      </c>
      <c r="N45" s="9" t="e">
        <f t="shared" si="2"/>
        <v>#NUM!</v>
      </c>
    </row>
    <row r="46" spans="1:14" ht="13.5" thickTop="1" x14ac:dyDescent="0.2">
      <c r="A46" s="32"/>
      <c r="B46" t="e">
        <f t="shared" si="12"/>
        <v>#NUM!</v>
      </c>
      <c r="C46" t="e">
        <f t="shared" si="13"/>
        <v>#NUM!</v>
      </c>
      <c r="D46" t="e">
        <f t="shared" si="14"/>
        <v>#NUM!</v>
      </c>
      <c r="E46" t="e">
        <f t="shared" si="15"/>
        <v>#NUM!</v>
      </c>
      <c r="H46" s="20"/>
      <c r="J46" t="e">
        <f t="shared" si="8"/>
        <v>#NUM!</v>
      </c>
      <c r="K46" t="e">
        <f t="shared" si="6"/>
        <v>#NUM!</v>
      </c>
      <c r="L46" t="e">
        <f t="shared" si="0"/>
        <v>#NUM!</v>
      </c>
      <c r="M46" t="e">
        <f t="shared" si="1"/>
        <v>#NUM!</v>
      </c>
      <c r="N46" s="9" t="e">
        <f t="shared" si="2"/>
        <v>#NUM!</v>
      </c>
    </row>
    <row r="47" spans="1:14" x14ac:dyDescent="0.2">
      <c r="A47" s="31"/>
      <c r="B47" t="e">
        <f t="shared" si="12"/>
        <v>#NUM!</v>
      </c>
      <c r="C47" t="e">
        <f t="shared" si="13"/>
        <v>#NUM!</v>
      </c>
      <c r="D47" t="e">
        <f t="shared" si="14"/>
        <v>#NUM!</v>
      </c>
      <c r="E47" t="e">
        <f t="shared" si="15"/>
        <v>#NUM!</v>
      </c>
      <c r="H47" s="20"/>
      <c r="J47" t="e">
        <f t="shared" si="8"/>
        <v>#NUM!</v>
      </c>
      <c r="K47" t="e">
        <f t="shared" si="6"/>
        <v>#NUM!</v>
      </c>
      <c r="L47" t="e">
        <f t="shared" si="0"/>
        <v>#NUM!</v>
      </c>
      <c r="M47" t="e">
        <f t="shared" si="1"/>
        <v>#NUM!</v>
      </c>
      <c r="N47" s="9" t="e">
        <f t="shared" si="2"/>
        <v>#NUM!</v>
      </c>
    </row>
    <row r="48" spans="1:14" x14ac:dyDescent="0.2">
      <c r="A48" s="31"/>
      <c r="B48" t="e">
        <f t="shared" si="12"/>
        <v>#NUM!</v>
      </c>
      <c r="C48" t="e">
        <f t="shared" si="13"/>
        <v>#NUM!</v>
      </c>
      <c r="D48" t="e">
        <f t="shared" si="14"/>
        <v>#NUM!</v>
      </c>
      <c r="E48" t="e">
        <f t="shared" si="15"/>
        <v>#NUM!</v>
      </c>
      <c r="H48" s="20"/>
      <c r="J48" t="e">
        <f t="shared" si="8"/>
        <v>#NUM!</v>
      </c>
      <c r="K48" t="e">
        <f t="shared" si="6"/>
        <v>#NUM!</v>
      </c>
      <c r="L48" t="e">
        <f t="shared" si="0"/>
        <v>#NUM!</v>
      </c>
      <c r="M48" t="e">
        <f t="shared" si="1"/>
        <v>#NUM!</v>
      </c>
      <c r="N48" s="9" t="e">
        <f t="shared" si="2"/>
        <v>#NUM!</v>
      </c>
    </row>
    <row r="49" spans="1:14" x14ac:dyDescent="0.2">
      <c r="A49" s="31"/>
      <c r="B49" t="e">
        <f t="shared" si="12"/>
        <v>#NUM!</v>
      </c>
      <c r="C49" t="e">
        <f t="shared" si="13"/>
        <v>#NUM!</v>
      </c>
      <c r="D49" t="e">
        <f t="shared" si="14"/>
        <v>#NUM!</v>
      </c>
      <c r="E49" t="e">
        <f t="shared" si="15"/>
        <v>#NUM!</v>
      </c>
      <c r="H49" s="20"/>
      <c r="J49" t="e">
        <f t="shared" si="8"/>
        <v>#NUM!</v>
      </c>
      <c r="K49" t="e">
        <f t="shared" si="6"/>
        <v>#NUM!</v>
      </c>
      <c r="L49" t="e">
        <f t="shared" si="0"/>
        <v>#NUM!</v>
      </c>
      <c r="M49" t="e">
        <f t="shared" si="1"/>
        <v>#NUM!</v>
      </c>
      <c r="N49" s="9" t="e">
        <f t="shared" si="2"/>
        <v>#NUM!</v>
      </c>
    </row>
    <row r="50" spans="1:14" x14ac:dyDescent="0.2">
      <c r="A50" s="31"/>
      <c r="B50" t="e">
        <f t="shared" si="12"/>
        <v>#NUM!</v>
      </c>
      <c r="C50" t="e">
        <f t="shared" si="13"/>
        <v>#NUM!</v>
      </c>
      <c r="D50" t="e">
        <f t="shared" si="14"/>
        <v>#NUM!</v>
      </c>
      <c r="E50" t="e">
        <f t="shared" si="15"/>
        <v>#NUM!</v>
      </c>
      <c r="H50" s="20"/>
      <c r="J50" t="e">
        <f t="shared" si="8"/>
        <v>#NUM!</v>
      </c>
      <c r="K50" t="e">
        <f t="shared" si="6"/>
        <v>#NUM!</v>
      </c>
      <c r="L50" t="e">
        <f t="shared" si="0"/>
        <v>#NUM!</v>
      </c>
      <c r="M50" t="e">
        <f t="shared" si="1"/>
        <v>#NUM!</v>
      </c>
      <c r="N50" s="9" t="e">
        <f t="shared" si="2"/>
        <v>#NUM!</v>
      </c>
    </row>
    <row r="51" spans="1:14" x14ac:dyDescent="0.2">
      <c r="A51" s="31"/>
      <c r="B51" t="e">
        <f t="shared" si="12"/>
        <v>#NUM!</v>
      </c>
      <c r="C51" t="e">
        <f t="shared" si="13"/>
        <v>#NUM!</v>
      </c>
      <c r="D51" t="e">
        <f t="shared" si="14"/>
        <v>#NUM!</v>
      </c>
      <c r="E51" t="e">
        <f t="shared" si="15"/>
        <v>#NUM!</v>
      </c>
      <c r="H51" s="20"/>
      <c r="J51" t="e">
        <f t="shared" si="8"/>
        <v>#NUM!</v>
      </c>
      <c r="K51" t="e">
        <f t="shared" si="6"/>
        <v>#NUM!</v>
      </c>
      <c r="L51" t="e">
        <f t="shared" si="0"/>
        <v>#NUM!</v>
      </c>
      <c r="M51" t="e">
        <f t="shared" si="1"/>
        <v>#NUM!</v>
      </c>
      <c r="N51" s="9" t="e">
        <f t="shared" si="2"/>
        <v>#NUM!</v>
      </c>
    </row>
    <row r="52" spans="1:14" x14ac:dyDescent="0.2">
      <c r="A52" s="31"/>
      <c r="B52" t="e">
        <f t="shared" si="12"/>
        <v>#NUM!</v>
      </c>
      <c r="C52" t="e">
        <f t="shared" si="13"/>
        <v>#NUM!</v>
      </c>
      <c r="D52" t="e">
        <f t="shared" si="14"/>
        <v>#NUM!</v>
      </c>
      <c r="E52" t="e">
        <f t="shared" si="15"/>
        <v>#NUM!</v>
      </c>
      <c r="H52" s="20"/>
      <c r="J52" t="e">
        <f t="shared" si="8"/>
        <v>#NUM!</v>
      </c>
      <c r="K52" t="e">
        <f t="shared" si="6"/>
        <v>#NUM!</v>
      </c>
      <c r="L52" t="e">
        <f t="shared" si="0"/>
        <v>#NUM!</v>
      </c>
      <c r="M52" t="e">
        <f t="shared" si="1"/>
        <v>#NUM!</v>
      </c>
      <c r="N52" s="9" t="e">
        <f t="shared" si="2"/>
        <v>#NUM!</v>
      </c>
    </row>
    <row r="53" spans="1:14" x14ac:dyDescent="0.2">
      <c r="A53" s="31"/>
      <c r="B53" t="e">
        <f t="shared" si="12"/>
        <v>#NUM!</v>
      </c>
      <c r="C53" t="e">
        <f t="shared" si="13"/>
        <v>#NUM!</v>
      </c>
      <c r="D53" t="e">
        <f t="shared" si="14"/>
        <v>#NUM!</v>
      </c>
      <c r="E53" t="e">
        <f t="shared" si="15"/>
        <v>#NUM!</v>
      </c>
      <c r="H53" s="20"/>
      <c r="J53" t="e">
        <f t="shared" si="8"/>
        <v>#NUM!</v>
      </c>
      <c r="K53" t="e">
        <f t="shared" si="6"/>
        <v>#NUM!</v>
      </c>
      <c r="L53" t="e">
        <f t="shared" si="0"/>
        <v>#NUM!</v>
      </c>
      <c r="M53" t="e">
        <f t="shared" si="1"/>
        <v>#NUM!</v>
      </c>
      <c r="N53" s="9" t="e">
        <f t="shared" si="2"/>
        <v>#NUM!</v>
      </c>
    </row>
    <row r="54" spans="1:14" x14ac:dyDescent="0.2">
      <c r="A54" s="31"/>
      <c r="B54" t="e">
        <f t="shared" si="12"/>
        <v>#NUM!</v>
      </c>
      <c r="C54" t="e">
        <f t="shared" si="13"/>
        <v>#NUM!</v>
      </c>
      <c r="D54" t="e">
        <f t="shared" si="14"/>
        <v>#NUM!</v>
      </c>
      <c r="E54" t="e">
        <f t="shared" si="15"/>
        <v>#NUM!</v>
      </c>
      <c r="H54" s="20"/>
      <c r="J54" t="e">
        <f t="shared" si="8"/>
        <v>#NUM!</v>
      </c>
      <c r="K54" t="e">
        <f t="shared" si="6"/>
        <v>#NUM!</v>
      </c>
      <c r="L54" t="e">
        <f t="shared" si="0"/>
        <v>#NUM!</v>
      </c>
      <c r="M54" t="e">
        <f t="shared" si="1"/>
        <v>#NUM!</v>
      </c>
      <c r="N54" s="9" t="e">
        <f t="shared" si="2"/>
        <v>#NUM!</v>
      </c>
    </row>
    <row r="55" spans="1:14" x14ac:dyDescent="0.2">
      <c r="A55" s="31"/>
      <c r="B55" t="e">
        <f t="shared" si="12"/>
        <v>#NUM!</v>
      </c>
      <c r="C55" t="e">
        <f t="shared" ref="C55:C62" si="16">EXP(2.2117+(2.6929*LN(A55)))</f>
        <v>#NUM!</v>
      </c>
      <c r="D55" t="e">
        <f t="shared" ref="D55:D62" si="17">EXP(4.0616+(1.7009*LN(A55)))+EXP(3.2137+(2.1382*LN(A55)))+EXP(3.3788+(1.7503*LN(A55)))</f>
        <v>#NUM!</v>
      </c>
      <c r="E55" t="e">
        <f t="shared" ref="E55:E62" si="18">(B55+C55+D55)/1000000</f>
        <v>#NUM!</v>
      </c>
      <c r="H55" s="20"/>
      <c r="J55" t="e">
        <f t="shared" si="8"/>
        <v>#NUM!</v>
      </c>
      <c r="K55" t="e">
        <f t="shared" si="6"/>
        <v>#NUM!</v>
      </c>
      <c r="L55" t="e">
        <f t="shared" si="0"/>
        <v>#NUM!</v>
      </c>
      <c r="M55" t="e">
        <f t="shared" si="1"/>
        <v>#NUM!</v>
      </c>
      <c r="N55" s="9" t="e">
        <f t="shared" si="2"/>
        <v>#NUM!</v>
      </c>
    </row>
    <row r="56" spans="1:14" x14ac:dyDescent="0.2">
      <c r="A56" s="31"/>
      <c r="B56" t="e">
        <f t="shared" si="12"/>
        <v>#NUM!</v>
      </c>
      <c r="C56" t="e">
        <f>EXP(2.2117+(2.6929*LN(A56)))</f>
        <v>#NUM!</v>
      </c>
      <c r="D56" t="e">
        <f>EXP(4.0616+(1.7009*LN(A56)))+EXP(3.2137+(2.1382*LN(A56)))+EXP(3.3788+(1.7503*LN(A56)))</f>
        <v>#NUM!</v>
      </c>
      <c r="E56" t="e">
        <f>(B56+C56+D56)/1000000</f>
        <v>#NUM!</v>
      </c>
      <c r="H56" s="20"/>
      <c r="J56" t="e">
        <f t="shared" si="8"/>
        <v>#NUM!</v>
      </c>
      <c r="K56" t="e">
        <f t="shared" si="6"/>
        <v>#NUM!</v>
      </c>
      <c r="L56" t="e">
        <f t="shared" si="0"/>
        <v>#NUM!</v>
      </c>
      <c r="M56" t="e">
        <f t="shared" si="1"/>
        <v>#NUM!</v>
      </c>
      <c r="N56" s="9" t="e">
        <f t="shared" si="2"/>
        <v>#NUM!</v>
      </c>
    </row>
    <row r="57" spans="1:14" x14ac:dyDescent="0.2">
      <c r="A57" s="31"/>
      <c r="B57" t="e">
        <f t="shared" si="12"/>
        <v>#NUM!</v>
      </c>
      <c r="C57" t="e">
        <f t="shared" si="16"/>
        <v>#NUM!</v>
      </c>
      <c r="D57" t="e">
        <f t="shared" si="17"/>
        <v>#NUM!</v>
      </c>
      <c r="E57" t="e">
        <f t="shared" si="18"/>
        <v>#NUM!</v>
      </c>
      <c r="H57" s="20"/>
      <c r="J57" t="e">
        <f t="shared" si="8"/>
        <v>#NUM!</v>
      </c>
      <c r="K57" t="e">
        <f t="shared" si="6"/>
        <v>#NUM!</v>
      </c>
      <c r="L57" t="e">
        <f t="shared" si="0"/>
        <v>#NUM!</v>
      </c>
      <c r="M57" t="e">
        <f t="shared" si="1"/>
        <v>#NUM!</v>
      </c>
      <c r="N57" s="9" t="e">
        <f t="shared" si="2"/>
        <v>#NUM!</v>
      </c>
    </row>
    <row r="58" spans="1:14" x14ac:dyDescent="0.2">
      <c r="A58" s="31"/>
      <c r="B58" t="e">
        <f t="shared" si="12"/>
        <v>#NUM!</v>
      </c>
      <c r="C58" t="e">
        <f t="shared" si="16"/>
        <v>#NUM!</v>
      </c>
      <c r="D58" t="e">
        <f t="shared" si="17"/>
        <v>#NUM!</v>
      </c>
      <c r="E58" t="e">
        <f t="shared" si="18"/>
        <v>#NUM!</v>
      </c>
      <c r="H58" s="20"/>
      <c r="J58" t="e">
        <f t="shared" si="8"/>
        <v>#NUM!</v>
      </c>
      <c r="K58" t="e">
        <f t="shared" si="6"/>
        <v>#NUM!</v>
      </c>
      <c r="L58" t="e">
        <f t="shared" si="0"/>
        <v>#NUM!</v>
      </c>
      <c r="M58" t="e">
        <f t="shared" si="1"/>
        <v>#NUM!</v>
      </c>
      <c r="N58" s="9" t="e">
        <f t="shared" si="2"/>
        <v>#NUM!</v>
      </c>
    </row>
    <row r="59" spans="1:14" ht="13.5" thickBot="1" x14ac:dyDescent="0.25">
      <c r="A59" s="31"/>
      <c r="B59" t="e">
        <f t="shared" si="12"/>
        <v>#NUM!</v>
      </c>
      <c r="C59" t="e">
        <f t="shared" si="16"/>
        <v>#NUM!</v>
      </c>
      <c r="D59" t="e">
        <f t="shared" si="17"/>
        <v>#NUM!</v>
      </c>
      <c r="E59" t="e">
        <f t="shared" si="18"/>
        <v>#NUM!</v>
      </c>
      <c r="H59" s="20"/>
      <c r="J59" t="e">
        <f t="shared" si="8"/>
        <v>#NUM!</v>
      </c>
      <c r="K59" t="e">
        <f t="shared" si="6"/>
        <v>#NUM!</v>
      </c>
      <c r="L59" t="e">
        <f t="shared" si="0"/>
        <v>#NUM!</v>
      </c>
      <c r="M59" t="e">
        <f t="shared" si="1"/>
        <v>#NUM!</v>
      </c>
      <c r="N59" s="9" t="e">
        <f t="shared" si="2"/>
        <v>#NUM!</v>
      </c>
    </row>
    <row r="60" spans="1:14" ht="13.5" thickTop="1" x14ac:dyDescent="0.2">
      <c r="A60" s="32"/>
      <c r="B60" t="e">
        <f t="shared" si="12"/>
        <v>#NUM!</v>
      </c>
      <c r="C60" t="e">
        <f t="shared" si="16"/>
        <v>#NUM!</v>
      </c>
      <c r="D60" t="e">
        <f t="shared" si="17"/>
        <v>#NUM!</v>
      </c>
      <c r="E60" t="e">
        <f t="shared" si="18"/>
        <v>#NUM!</v>
      </c>
      <c r="H60" s="20"/>
      <c r="J60" t="e">
        <f t="shared" si="8"/>
        <v>#NUM!</v>
      </c>
      <c r="K60" t="e">
        <f t="shared" si="6"/>
        <v>#NUM!</v>
      </c>
      <c r="L60" t="e">
        <f t="shared" si="0"/>
        <v>#NUM!</v>
      </c>
      <c r="M60" t="e">
        <f t="shared" si="1"/>
        <v>#NUM!</v>
      </c>
      <c r="N60" s="9" t="e">
        <f t="shared" si="2"/>
        <v>#NUM!</v>
      </c>
    </row>
    <row r="61" spans="1:14" x14ac:dyDescent="0.2">
      <c r="A61" s="31"/>
      <c r="B61" t="e">
        <f t="shared" si="12"/>
        <v>#NUM!</v>
      </c>
      <c r="C61" t="e">
        <f t="shared" si="16"/>
        <v>#NUM!</v>
      </c>
      <c r="D61" t="e">
        <f t="shared" si="17"/>
        <v>#NUM!</v>
      </c>
      <c r="E61" t="e">
        <f t="shared" si="18"/>
        <v>#NUM!</v>
      </c>
      <c r="H61" s="20"/>
      <c r="J61" t="e">
        <f t="shared" si="8"/>
        <v>#NUM!</v>
      </c>
      <c r="K61" t="e">
        <f t="shared" si="6"/>
        <v>#NUM!</v>
      </c>
      <c r="L61" t="e">
        <f t="shared" si="0"/>
        <v>#NUM!</v>
      </c>
      <c r="M61" t="e">
        <f t="shared" si="1"/>
        <v>#NUM!</v>
      </c>
      <c r="N61" s="9" t="e">
        <f t="shared" si="2"/>
        <v>#NUM!</v>
      </c>
    </row>
    <row r="62" spans="1:14" x14ac:dyDescent="0.2">
      <c r="A62" s="31"/>
      <c r="B62" t="e">
        <f t="shared" si="12"/>
        <v>#NUM!</v>
      </c>
      <c r="C62" t="e">
        <f t="shared" si="16"/>
        <v>#NUM!</v>
      </c>
      <c r="D62" t="e">
        <f t="shared" si="17"/>
        <v>#NUM!</v>
      </c>
      <c r="E62" t="e">
        <f t="shared" si="18"/>
        <v>#NUM!</v>
      </c>
      <c r="H62" s="20"/>
      <c r="J62" t="e">
        <f t="shared" si="8"/>
        <v>#NUM!</v>
      </c>
      <c r="K62" t="e">
        <f t="shared" si="6"/>
        <v>#NUM!</v>
      </c>
      <c r="L62" t="e">
        <f t="shared" si="0"/>
        <v>#NUM!</v>
      </c>
      <c r="M62" t="e">
        <f t="shared" si="1"/>
        <v>#NUM!</v>
      </c>
      <c r="N62" s="9" t="e">
        <f t="shared" si="2"/>
        <v>#NUM!</v>
      </c>
    </row>
    <row r="63" spans="1:14" x14ac:dyDescent="0.2">
      <c r="A63" s="31"/>
      <c r="B63" t="e">
        <f t="shared" si="12"/>
        <v>#NUM!</v>
      </c>
      <c r="C63" t="e">
        <f t="shared" ref="C63:C73" si="19">EXP(2.2117+(2.6929*LN(A63)))</f>
        <v>#NUM!</v>
      </c>
      <c r="D63" t="e">
        <f t="shared" ref="D63:D73" si="20">EXP(4.0616+(1.7009*LN(A63)))+EXP(3.2137+(2.1382*LN(A63)))+EXP(3.3788+(1.7503*LN(A63)))</f>
        <v>#NUM!</v>
      </c>
      <c r="E63" t="e">
        <f t="shared" ref="E63:E73" si="21">(B63+C63+D63)/1000000</f>
        <v>#NUM!</v>
      </c>
      <c r="H63" s="20"/>
      <c r="J63" t="e">
        <f t="shared" si="8"/>
        <v>#NUM!</v>
      </c>
      <c r="K63" t="e">
        <f t="shared" si="6"/>
        <v>#NUM!</v>
      </c>
      <c r="L63" t="e">
        <f t="shared" si="0"/>
        <v>#NUM!</v>
      </c>
      <c r="M63" t="e">
        <f t="shared" si="1"/>
        <v>#NUM!</v>
      </c>
      <c r="N63" s="9" t="e">
        <f t="shared" si="2"/>
        <v>#NUM!</v>
      </c>
    </row>
    <row r="64" spans="1:14" x14ac:dyDescent="0.2">
      <c r="A64" s="31"/>
      <c r="B64" t="e">
        <f t="shared" si="12"/>
        <v>#NUM!</v>
      </c>
      <c r="C64" t="e">
        <f t="shared" si="19"/>
        <v>#NUM!</v>
      </c>
      <c r="D64" t="e">
        <f t="shared" si="20"/>
        <v>#NUM!</v>
      </c>
      <c r="E64" t="e">
        <f t="shared" si="21"/>
        <v>#NUM!</v>
      </c>
      <c r="H64" s="20"/>
      <c r="J64" t="e">
        <f t="shared" si="8"/>
        <v>#NUM!</v>
      </c>
      <c r="K64" t="e">
        <f t="shared" si="6"/>
        <v>#NUM!</v>
      </c>
      <c r="L64" t="e">
        <f t="shared" si="0"/>
        <v>#NUM!</v>
      </c>
      <c r="M64" t="e">
        <f t="shared" si="1"/>
        <v>#NUM!</v>
      </c>
      <c r="N64" s="9" t="e">
        <f t="shared" si="2"/>
        <v>#NUM!</v>
      </c>
    </row>
    <row r="65" spans="1:14" ht="13.5" thickBot="1" x14ac:dyDescent="0.25">
      <c r="A65" s="31"/>
      <c r="B65" t="e">
        <f t="shared" si="12"/>
        <v>#NUM!</v>
      </c>
      <c r="C65" t="e">
        <f t="shared" si="19"/>
        <v>#NUM!</v>
      </c>
      <c r="D65" t="e">
        <f t="shared" si="20"/>
        <v>#NUM!</v>
      </c>
      <c r="E65" t="e">
        <f t="shared" si="21"/>
        <v>#NUM!</v>
      </c>
      <c r="H65" s="20"/>
      <c r="J65" t="e">
        <f t="shared" si="8"/>
        <v>#NUM!</v>
      </c>
      <c r="K65" t="e">
        <f t="shared" si="6"/>
        <v>#NUM!</v>
      </c>
      <c r="L65" t="e">
        <f t="shared" si="0"/>
        <v>#NUM!</v>
      </c>
      <c r="M65" t="e">
        <f t="shared" si="1"/>
        <v>#NUM!</v>
      </c>
      <c r="N65" s="9" t="e">
        <f t="shared" si="2"/>
        <v>#NUM!</v>
      </c>
    </row>
    <row r="66" spans="1:14" ht="13.5" thickTop="1" x14ac:dyDescent="0.2">
      <c r="A66" s="32"/>
      <c r="B66" t="e">
        <f t="shared" si="12"/>
        <v>#NUM!</v>
      </c>
      <c r="C66" t="e">
        <f t="shared" si="19"/>
        <v>#NUM!</v>
      </c>
      <c r="D66" t="e">
        <f t="shared" si="20"/>
        <v>#NUM!</v>
      </c>
      <c r="E66" t="e">
        <f t="shared" si="21"/>
        <v>#NUM!</v>
      </c>
      <c r="H66" s="20"/>
      <c r="J66" t="e">
        <f t="shared" si="8"/>
        <v>#NUM!</v>
      </c>
      <c r="K66" t="e">
        <f t="shared" si="6"/>
        <v>#NUM!</v>
      </c>
      <c r="L66" t="e">
        <f t="shared" si="0"/>
        <v>#NUM!</v>
      </c>
      <c r="M66" t="e">
        <f t="shared" si="1"/>
        <v>#NUM!</v>
      </c>
      <c r="N66" s="9" t="e">
        <f t="shared" si="2"/>
        <v>#NUM!</v>
      </c>
    </row>
    <row r="67" spans="1:14" x14ac:dyDescent="0.2">
      <c r="A67" s="31"/>
      <c r="B67" t="e">
        <f t="shared" si="12"/>
        <v>#NUM!</v>
      </c>
      <c r="C67" t="e">
        <f t="shared" si="19"/>
        <v>#NUM!</v>
      </c>
      <c r="D67" t="e">
        <f t="shared" si="20"/>
        <v>#NUM!</v>
      </c>
      <c r="E67" t="e">
        <f t="shared" si="21"/>
        <v>#NUM!</v>
      </c>
      <c r="H67" s="20"/>
      <c r="J67" t="e">
        <f t="shared" si="8"/>
        <v>#NUM!</v>
      </c>
      <c r="K67" t="e">
        <f t="shared" si="6"/>
        <v>#NUM!</v>
      </c>
      <c r="L67" t="e">
        <f t="shared" si="0"/>
        <v>#NUM!</v>
      </c>
      <c r="M67" t="e">
        <f t="shared" si="1"/>
        <v>#NUM!</v>
      </c>
      <c r="N67" s="9" t="e">
        <f t="shared" si="2"/>
        <v>#NUM!</v>
      </c>
    </row>
    <row r="68" spans="1:14" x14ac:dyDescent="0.2">
      <c r="A68" s="31"/>
      <c r="B68" t="e">
        <f t="shared" si="12"/>
        <v>#NUM!</v>
      </c>
      <c r="C68" t="e">
        <f t="shared" si="19"/>
        <v>#NUM!</v>
      </c>
      <c r="D68" t="e">
        <f t="shared" si="20"/>
        <v>#NUM!</v>
      </c>
      <c r="E68" t="e">
        <f t="shared" si="21"/>
        <v>#NUM!</v>
      </c>
      <c r="H68" s="20"/>
      <c r="J68" t="e">
        <f t="shared" si="8"/>
        <v>#NUM!</v>
      </c>
      <c r="K68" t="e">
        <f t="shared" si="6"/>
        <v>#NUM!</v>
      </c>
      <c r="L68" t="e">
        <f t="shared" si="0"/>
        <v>#NUM!</v>
      </c>
      <c r="M68" t="e">
        <f t="shared" si="1"/>
        <v>#NUM!</v>
      </c>
      <c r="N68" s="9" t="e">
        <f t="shared" si="2"/>
        <v>#NUM!</v>
      </c>
    </row>
    <row r="69" spans="1:14" x14ac:dyDescent="0.2">
      <c r="A69" s="31"/>
      <c r="B69" t="e">
        <f t="shared" si="12"/>
        <v>#NUM!</v>
      </c>
      <c r="C69" t="e">
        <f t="shared" si="19"/>
        <v>#NUM!</v>
      </c>
      <c r="D69" t="e">
        <f t="shared" si="20"/>
        <v>#NUM!</v>
      </c>
      <c r="E69" t="e">
        <f t="shared" si="21"/>
        <v>#NUM!</v>
      </c>
      <c r="H69" s="20"/>
      <c r="J69" t="e">
        <f t="shared" si="8"/>
        <v>#NUM!</v>
      </c>
      <c r="K69" t="e">
        <f t="shared" si="6"/>
        <v>#NUM!</v>
      </c>
      <c r="L69" t="e">
        <f t="shared" si="0"/>
        <v>#NUM!</v>
      </c>
      <c r="M69" t="e">
        <f t="shared" si="1"/>
        <v>#NUM!</v>
      </c>
      <c r="N69" s="9" t="e">
        <f t="shared" si="2"/>
        <v>#NUM!</v>
      </c>
    </row>
    <row r="70" spans="1:14" x14ac:dyDescent="0.2">
      <c r="A70" s="31"/>
      <c r="B70" t="e">
        <f t="shared" si="12"/>
        <v>#NUM!</v>
      </c>
      <c r="C70" t="e">
        <f t="shared" si="19"/>
        <v>#NUM!</v>
      </c>
      <c r="D70" t="e">
        <f t="shared" si="20"/>
        <v>#NUM!</v>
      </c>
      <c r="E70" t="e">
        <f t="shared" si="21"/>
        <v>#NUM!</v>
      </c>
      <c r="H70" s="20"/>
      <c r="J70" t="e">
        <f t="shared" si="8"/>
        <v>#NUM!</v>
      </c>
      <c r="K70" t="e">
        <f t="shared" si="6"/>
        <v>#NUM!</v>
      </c>
      <c r="L70" t="e">
        <f t="shared" si="0"/>
        <v>#NUM!</v>
      </c>
      <c r="M70" t="e">
        <f t="shared" si="1"/>
        <v>#NUM!</v>
      </c>
      <c r="N70" s="9" t="e">
        <f t="shared" si="2"/>
        <v>#NUM!</v>
      </c>
    </row>
    <row r="71" spans="1:14" ht="13.5" thickBot="1" x14ac:dyDescent="0.25">
      <c r="A71" s="31"/>
      <c r="B71" t="e">
        <f t="shared" si="12"/>
        <v>#NUM!</v>
      </c>
      <c r="C71" t="e">
        <f t="shared" si="19"/>
        <v>#NUM!</v>
      </c>
      <c r="D71" t="e">
        <f t="shared" si="20"/>
        <v>#NUM!</v>
      </c>
      <c r="E71" t="e">
        <f t="shared" si="21"/>
        <v>#NUM!</v>
      </c>
      <c r="H71" s="20"/>
      <c r="J71" t="e">
        <f t="shared" si="8"/>
        <v>#NUM!</v>
      </c>
      <c r="K71" t="e">
        <f t="shared" si="6"/>
        <v>#NUM!</v>
      </c>
      <c r="L71" t="e">
        <f t="shared" si="0"/>
        <v>#NUM!</v>
      </c>
      <c r="M71" t="e">
        <f t="shared" si="1"/>
        <v>#NUM!</v>
      </c>
      <c r="N71" s="9" t="e">
        <f t="shared" si="2"/>
        <v>#NUM!</v>
      </c>
    </row>
    <row r="72" spans="1:14" ht="13.5" thickTop="1" x14ac:dyDescent="0.2">
      <c r="A72" s="54"/>
      <c r="B72" t="e">
        <f t="shared" si="12"/>
        <v>#NUM!</v>
      </c>
      <c r="C72" t="e">
        <f t="shared" si="19"/>
        <v>#NUM!</v>
      </c>
      <c r="D72" t="e">
        <f t="shared" si="20"/>
        <v>#NUM!</v>
      </c>
      <c r="E72" t="e">
        <f t="shared" si="21"/>
        <v>#NUM!</v>
      </c>
      <c r="H72" s="20"/>
      <c r="J72" t="e">
        <f t="shared" si="8"/>
        <v>#NUM!</v>
      </c>
      <c r="K72" t="e">
        <f t="shared" si="6"/>
        <v>#NUM!</v>
      </c>
      <c r="L72" t="e">
        <f t="shared" si="0"/>
        <v>#NUM!</v>
      </c>
      <c r="M72" t="e">
        <f t="shared" si="1"/>
        <v>#NUM!</v>
      </c>
      <c r="N72" s="9" t="e">
        <f t="shared" si="2"/>
        <v>#NUM!</v>
      </c>
    </row>
    <row r="73" spans="1:14" x14ac:dyDescent="0.2">
      <c r="A73" s="31"/>
      <c r="B73" t="e">
        <f t="shared" si="12"/>
        <v>#NUM!</v>
      </c>
      <c r="C73" t="e">
        <f t="shared" si="19"/>
        <v>#NUM!</v>
      </c>
      <c r="D73" t="e">
        <f t="shared" si="20"/>
        <v>#NUM!</v>
      </c>
      <c r="E73" t="e">
        <f t="shared" si="21"/>
        <v>#NUM!</v>
      </c>
      <c r="H73" s="20"/>
      <c r="J73" t="e">
        <f t="shared" si="8"/>
        <v>#NUM!</v>
      </c>
      <c r="K73" t="e">
        <f t="shared" si="6"/>
        <v>#NUM!</v>
      </c>
      <c r="L73" t="e">
        <f t="shared" si="0"/>
        <v>#NUM!</v>
      </c>
      <c r="M73" t="e">
        <f t="shared" si="1"/>
        <v>#NUM!</v>
      </c>
      <c r="N73" s="9" t="e">
        <f t="shared" si="2"/>
        <v>#NUM!</v>
      </c>
    </row>
    <row r="74" spans="1:14" x14ac:dyDescent="0.2">
      <c r="A74" s="31"/>
      <c r="B74" t="e">
        <f t="shared" si="12"/>
        <v>#NUM!</v>
      </c>
      <c r="C74" t="e">
        <f t="shared" ref="C74:C83" si="22">EXP(2.2117+(2.6929*LN(A74)))</f>
        <v>#NUM!</v>
      </c>
      <c r="D74" t="e">
        <f t="shared" ref="D74:D83" si="23">EXP(4.0616+(1.7009*LN(A74)))+EXP(3.2137+(2.1382*LN(A74)))+EXP(3.3788+(1.7503*LN(A74)))</f>
        <v>#NUM!</v>
      </c>
      <c r="E74" t="e">
        <f>(B74+C74+D74)/1000000</f>
        <v>#NUM!</v>
      </c>
      <c r="H74" s="20"/>
      <c r="J74" t="e">
        <f t="shared" si="8"/>
        <v>#NUM!</v>
      </c>
      <c r="K74" t="e">
        <f t="shared" si="6"/>
        <v>#NUM!</v>
      </c>
      <c r="L74" t="e">
        <f t="shared" si="0"/>
        <v>#NUM!</v>
      </c>
      <c r="M74" t="e">
        <f t="shared" si="1"/>
        <v>#NUM!</v>
      </c>
      <c r="N74" s="9" t="e">
        <f t="shared" si="2"/>
        <v>#NUM!</v>
      </c>
    </row>
    <row r="75" spans="1:14" x14ac:dyDescent="0.2">
      <c r="A75" s="31"/>
      <c r="B75" t="e">
        <f t="shared" si="12"/>
        <v>#NUM!</v>
      </c>
      <c r="C75" t="e">
        <f t="shared" si="22"/>
        <v>#NUM!</v>
      </c>
      <c r="D75" t="e">
        <f t="shared" si="23"/>
        <v>#NUM!</v>
      </c>
      <c r="E75" t="e">
        <f>(B75+C75+D75)/1000000</f>
        <v>#NUM!</v>
      </c>
      <c r="H75" s="20"/>
      <c r="J75" t="e">
        <f t="shared" si="8"/>
        <v>#NUM!</v>
      </c>
      <c r="K75" t="e">
        <f t="shared" si="6"/>
        <v>#NUM!</v>
      </c>
      <c r="L75" t="e">
        <f t="shared" si="0"/>
        <v>#NUM!</v>
      </c>
      <c r="M75" t="e">
        <f t="shared" si="1"/>
        <v>#NUM!</v>
      </c>
      <c r="N75" s="9" t="e">
        <f t="shared" si="2"/>
        <v>#NUM!</v>
      </c>
    </row>
    <row r="76" spans="1:14" x14ac:dyDescent="0.2">
      <c r="A76" s="31"/>
      <c r="B76" t="e">
        <f t="shared" si="12"/>
        <v>#NUM!</v>
      </c>
      <c r="C76" t="e">
        <f t="shared" si="22"/>
        <v>#NUM!</v>
      </c>
      <c r="D76" t="e">
        <f t="shared" si="23"/>
        <v>#NUM!</v>
      </c>
      <c r="E76" t="e">
        <f>(B76+C76+D76)/1000000</f>
        <v>#NUM!</v>
      </c>
      <c r="H76" s="20"/>
      <c r="J76" t="e">
        <f t="shared" si="8"/>
        <v>#NUM!</v>
      </c>
      <c r="K76" t="e">
        <f t="shared" si="6"/>
        <v>#NUM!</v>
      </c>
      <c r="L76" t="e">
        <f t="shared" si="0"/>
        <v>#NUM!</v>
      </c>
      <c r="M76" t="e">
        <f t="shared" si="1"/>
        <v>#NUM!</v>
      </c>
      <c r="N76" s="9" t="e">
        <f t="shared" si="2"/>
        <v>#NUM!</v>
      </c>
    </row>
    <row r="77" spans="1:14" x14ac:dyDescent="0.2">
      <c r="A77" s="31"/>
      <c r="B77" t="e">
        <f t="shared" si="12"/>
        <v>#NUM!</v>
      </c>
      <c r="C77" t="e">
        <f t="shared" si="22"/>
        <v>#NUM!</v>
      </c>
      <c r="D77" t="e">
        <f t="shared" si="23"/>
        <v>#NUM!</v>
      </c>
      <c r="E77" t="e">
        <f>(B77+C77+D77)/1000000</f>
        <v>#NUM!</v>
      </c>
      <c r="H77" s="20"/>
      <c r="J77" t="e">
        <f t="shared" si="8"/>
        <v>#NUM!</v>
      </c>
      <c r="K77" t="e">
        <f t="shared" si="6"/>
        <v>#NUM!</v>
      </c>
      <c r="L77" t="e">
        <f t="shared" si="0"/>
        <v>#NUM!</v>
      </c>
      <c r="M77" t="e">
        <f t="shared" si="1"/>
        <v>#NUM!</v>
      </c>
      <c r="N77" s="9" t="e">
        <f t="shared" si="2"/>
        <v>#NUM!</v>
      </c>
    </row>
    <row r="78" spans="1:14" x14ac:dyDescent="0.2">
      <c r="A78" s="31"/>
      <c r="B78" t="e">
        <f t="shared" si="12"/>
        <v>#NUM!</v>
      </c>
      <c r="C78" t="e">
        <f t="shared" si="22"/>
        <v>#NUM!</v>
      </c>
      <c r="D78" t="e">
        <f t="shared" si="23"/>
        <v>#NUM!</v>
      </c>
      <c r="E78" t="e">
        <f>(B78+C78+D78)/1000000</f>
        <v>#NUM!</v>
      </c>
      <c r="H78" s="20"/>
      <c r="J78" t="e">
        <f t="shared" si="8"/>
        <v>#NUM!</v>
      </c>
      <c r="K78" t="e">
        <f t="shared" si="6"/>
        <v>#NUM!</v>
      </c>
      <c r="L78" t="e">
        <f t="shared" si="0"/>
        <v>#NUM!</v>
      </c>
      <c r="M78" t="e">
        <f t="shared" si="1"/>
        <v>#NUM!</v>
      </c>
      <c r="N78" s="9" t="e">
        <f t="shared" si="2"/>
        <v>#NUM!</v>
      </c>
    </row>
    <row r="79" spans="1:14" x14ac:dyDescent="0.2">
      <c r="A79" s="15"/>
      <c r="B79" t="e">
        <f t="shared" si="12"/>
        <v>#NUM!</v>
      </c>
      <c r="C79" t="e">
        <f t="shared" si="22"/>
        <v>#NUM!</v>
      </c>
      <c r="D79" t="e">
        <f t="shared" si="23"/>
        <v>#NUM!</v>
      </c>
      <c r="E79" t="e">
        <f t="shared" ref="E79:E93" si="24">(B79+C79+D79)/1000000</f>
        <v>#NUM!</v>
      </c>
      <c r="H79" s="20"/>
      <c r="J79" t="e">
        <f t="shared" si="8"/>
        <v>#NUM!</v>
      </c>
      <c r="K79" t="e">
        <f t="shared" si="6"/>
        <v>#NUM!</v>
      </c>
      <c r="L79" t="e">
        <f t="shared" ref="L79:L84" si="25">K79/0.028</f>
        <v>#NUM!</v>
      </c>
      <c r="M79" t="e">
        <f t="shared" ref="M79:M84" si="26">L79/0.234</f>
        <v>#NUM!</v>
      </c>
      <c r="N79" s="9" t="e">
        <f t="shared" ref="N79:N84" si="27">(M79/1000)*300</f>
        <v>#NUM!</v>
      </c>
    </row>
    <row r="80" spans="1:14" x14ac:dyDescent="0.2">
      <c r="A80" s="15"/>
      <c r="B80" t="e">
        <f t="shared" si="12"/>
        <v>#NUM!</v>
      </c>
      <c r="C80" t="e">
        <f t="shared" si="22"/>
        <v>#NUM!</v>
      </c>
      <c r="D80" t="e">
        <f t="shared" si="23"/>
        <v>#NUM!</v>
      </c>
      <c r="E80" t="e">
        <f t="shared" si="24"/>
        <v>#NUM!</v>
      </c>
      <c r="H80" s="20"/>
      <c r="J80" t="e">
        <f t="shared" si="8"/>
        <v>#NUM!</v>
      </c>
      <c r="K80" t="e">
        <f t="shared" si="6"/>
        <v>#NUM!</v>
      </c>
      <c r="L80" t="e">
        <f t="shared" si="25"/>
        <v>#NUM!</v>
      </c>
      <c r="M80" t="e">
        <f t="shared" si="26"/>
        <v>#NUM!</v>
      </c>
      <c r="N80" s="9" t="e">
        <f t="shared" si="27"/>
        <v>#NUM!</v>
      </c>
    </row>
    <row r="81" spans="1:14" x14ac:dyDescent="0.2">
      <c r="A81" s="15"/>
      <c r="B81" t="e">
        <f t="shared" si="12"/>
        <v>#NUM!</v>
      </c>
      <c r="C81" t="e">
        <f t="shared" si="22"/>
        <v>#NUM!</v>
      </c>
      <c r="D81" t="e">
        <f t="shared" si="23"/>
        <v>#NUM!</v>
      </c>
      <c r="E81" t="e">
        <f t="shared" si="24"/>
        <v>#NUM!</v>
      </c>
      <c r="H81" s="20"/>
      <c r="J81" t="e">
        <f t="shared" si="8"/>
        <v>#NUM!</v>
      </c>
      <c r="K81" t="e">
        <f t="shared" si="6"/>
        <v>#NUM!</v>
      </c>
      <c r="L81" t="e">
        <f t="shared" si="25"/>
        <v>#NUM!</v>
      </c>
      <c r="M81" t="e">
        <f t="shared" si="26"/>
        <v>#NUM!</v>
      </c>
      <c r="N81" s="9" t="e">
        <f t="shared" si="27"/>
        <v>#NUM!</v>
      </c>
    </row>
    <row r="82" spans="1:14" x14ac:dyDescent="0.2">
      <c r="A82" s="15"/>
      <c r="B82" t="e">
        <f t="shared" si="12"/>
        <v>#NUM!</v>
      </c>
      <c r="C82" t="e">
        <f t="shared" si="22"/>
        <v>#NUM!</v>
      </c>
      <c r="D82" t="e">
        <f t="shared" si="23"/>
        <v>#NUM!</v>
      </c>
      <c r="E82" t="e">
        <f t="shared" si="24"/>
        <v>#NUM!</v>
      </c>
      <c r="H82" s="20"/>
      <c r="J82" t="e">
        <f t="shared" si="8"/>
        <v>#NUM!</v>
      </c>
      <c r="K82" t="e">
        <f t="shared" si="6"/>
        <v>#NUM!</v>
      </c>
      <c r="L82" t="e">
        <f t="shared" si="25"/>
        <v>#NUM!</v>
      </c>
      <c r="M82" t="e">
        <f t="shared" si="26"/>
        <v>#NUM!</v>
      </c>
      <c r="N82" s="9" t="e">
        <f t="shared" si="27"/>
        <v>#NUM!</v>
      </c>
    </row>
    <row r="83" spans="1:14" x14ac:dyDescent="0.2">
      <c r="A83" s="15"/>
      <c r="B83" t="e">
        <f t="shared" si="12"/>
        <v>#NUM!</v>
      </c>
      <c r="C83" t="e">
        <f t="shared" si="22"/>
        <v>#NUM!</v>
      </c>
      <c r="D83" t="e">
        <f t="shared" si="23"/>
        <v>#NUM!</v>
      </c>
      <c r="E83" t="e">
        <f t="shared" si="24"/>
        <v>#NUM!</v>
      </c>
      <c r="H83" s="20"/>
      <c r="J83" t="e">
        <f t="shared" si="8"/>
        <v>#NUM!</v>
      </c>
      <c r="K83" t="e">
        <f t="shared" si="6"/>
        <v>#NUM!</v>
      </c>
      <c r="L83" t="e">
        <f t="shared" si="25"/>
        <v>#NUM!</v>
      </c>
      <c r="M83" t="e">
        <f t="shared" si="26"/>
        <v>#NUM!</v>
      </c>
      <c r="N83" s="9" t="e">
        <f t="shared" si="27"/>
        <v>#NUM!</v>
      </c>
    </row>
    <row r="84" spans="1:14" x14ac:dyDescent="0.2">
      <c r="A84" s="15"/>
      <c r="B84" t="e">
        <f>EXP(2.902625+(2.4818*LN(A84)))+EXP(4.841987+(2.3323*LN(A84)))</f>
        <v>#NUM!</v>
      </c>
      <c r="C84" t="e">
        <f>EXP(2.2117+(2.6929*LN(A84)))</f>
        <v>#NUM!</v>
      </c>
      <c r="D84" t="e">
        <f>EXP(4.0616+(1.7009*LN(A84)))+EXP(3.2137+(2.1382*LN(A84)))+EXP(3.3788+(1.7503*LN(A84)))</f>
        <v>#NUM!</v>
      </c>
      <c r="E84" t="e">
        <f t="shared" si="24"/>
        <v>#NUM!</v>
      </c>
      <c r="H84" s="20"/>
      <c r="J84" t="e">
        <f t="shared" si="8"/>
        <v>#NUM!</v>
      </c>
      <c r="K84" t="e">
        <f t="shared" si="6"/>
        <v>#NUM!</v>
      </c>
      <c r="L84" t="e">
        <f t="shared" si="25"/>
        <v>#NUM!</v>
      </c>
      <c r="M84" t="e">
        <f t="shared" si="26"/>
        <v>#NUM!</v>
      </c>
      <c r="N84" s="9" t="e">
        <f t="shared" si="27"/>
        <v>#NUM!</v>
      </c>
    </row>
    <row r="85" spans="1:14" x14ac:dyDescent="0.2">
      <c r="A85" s="15"/>
      <c r="B85" t="e">
        <f t="shared" ref="B85:B105" si="28">EXP(2.902625+(2.4818*LN(A85)))+EXP(4.841987+(2.3323*LN(A85)))</f>
        <v>#NUM!</v>
      </c>
      <c r="C85" t="e">
        <f t="shared" ref="C85:C105" si="29">EXP(2.2117+(2.6929*LN(A85)))</f>
        <v>#NUM!</v>
      </c>
      <c r="D85" t="e">
        <f t="shared" ref="D85:D105" si="30">EXP(4.0616+(1.7009*LN(A85)))+EXP(3.2137+(2.1382*LN(A85)))+EXP(3.3788+(1.7503*LN(A85)))</f>
        <v>#NUM!</v>
      </c>
      <c r="E85" t="e">
        <f t="shared" si="24"/>
        <v>#NUM!</v>
      </c>
      <c r="H85" s="20"/>
      <c r="J85" t="e">
        <f t="shared" ref="J85:J104" si="31">E85/2</f>
        <v>#NUM!</v>
      </c>
      <c r="K85" t="e">
        <f t="shared" ref="K85:K104" si="32">J85/0.43</f>
        <v>#NUM!</v>
      </c>
      <c r="L85" t="e">
        <f t="shared" ref="L85:L104" si="33">K85/0.028</f>
        <v>#NUM!</v>
      </c>
      <c r="M85" t="e">
        <f t="shared" ref="M85:M104" si="34">L85/0.234</f>
        <v>#NUM!</v>
      </c>
      <c r="N85" s="9" t="e">
        <f t="shared" ref="N85:N93" si="35">(M85/1000)*300</f>
        <v>#NUM!</v>
      </c>
    </row>
    <row r="86" spans="1:14" x14ac:dyDescent="0.2">
      <c r="A86" s="15"/>
      <c r="B86" t="e">
        <f t="shared" si="28"/>
        <v>#NUM!</v>
      </c>
      <c r="C86" t="e">
        <f t="shared" si="29"/>
        <v>#NUM!</v>
      </c>
      <c r="D86" t="e">
        <f t="shared" si="30"/>
        <v>#NUM!</v>
      </c>
      <c r="E86" t="e">
        <f t="shared" si="24"/>
        <v>#NUM!</v>
      </c>
      <c r="J86" t="e">
        <f t="shared" si="31"/>
        <v>#NUM!</v>
      </c>
      <c r="K86" t="e">
        <f t="shared" si="32"/>
        <v>#NUM!</v>
      </c>
      <c r="L86" t="e">
        <f t="shared" si="33"/>
        <v>#NUM!</v>
      </c>
      <c r="M86" t="e">
        <f t="shared" si="34"/>
        <v>#NUM!</v>
      </c>
      <c r="N86" s="9" t="e">
        <f t="shared" si="35"/>
        <v>#NUM!</v>
      </c>
    </row>
    <row r="87" spans="1:14" x14ac:dyDescent="0.2">
      <c r="A87" s="15"/>
      <c r="B87" t="e">
        <f t="shared" si="28"/>
        <v>#NUM!</v>
      </c>
      <c r="C87" t="e">
        <f t="shared" si="29"/>
        <v>#NUM!</v>
      </c>
      <c r="D87" t="e">
        <f t="shared" si="30"/>
        <v>#NUM!</v>
      </c>
      <c r="E87" t="e">
        <f t="shared" si="24"/>
        <v>#NUM!</v>
      </c>
      <c r="J87" t="e">
        <f t="shared" si="31"/>
        <v>#NUM!</v>
      </c>
      <c r="K87" t="e">
        <f t="shared" si="32"/>
        <v>#NUM!</v>
      </c>
      <c r="L87" t="e">
        <f t="shared" si="33"/>
        <v>#NUM!</v>
      </c>
      <c r="M87" t="e">
        <f t="shared" si="34"/>
        <v>#NUM!</v>
      </c>
      <c r="N87" s="9" t="e">
        <f t="shared" si="35"/>
        <v>#NUM!</v>
      </c>
    </row>
    <row r="88" spans="1:14" x14ac:dyDescent="0.2">
      <c r="A88" s="15"/>
      <c r="B88" t="e">
        <f t="shared" si="28"/>
        <v>#NUM!</v>
      </c>
      <c r="C88" t="e">
        <f t="shared" si="29"/>
        <v>#NUM!</v>
      </c>
      <c r="D88" t="e">
        <f t="shared" si="30"/>
        <v>#NUM!</v>
      </c>
      <c r="E88" t="e">
        <f t="shared" si="24"/>
        <v>#NUM!</v>
      </c>
      <c r="J88" t="e">
        <f t="shared" si="31"/>
        <v>#NUM!</v>
      </c>
      <c r="K88" t="e">
        <f t="shared" si="32"/>
        <v>#NUM!</v>
      </c>
      <c r="L88" t="e">
        <f t="shared" si="33"/>
        <v>#NUM!</v>
      </c>
      <c r="M88" t="e">
        <f t="shared" si="34"/>
        <v>#NUM!</v>
      </c>
      <c r="N88" s="9" t="e">
        <f t="shared" si="35"/>
        <v>#NUM!</v>
      </c>
    </row>
    <row r="89" spans="1:14" x14ac:dyDescent="0.2">
      <c r="A89" s="15"/>
      <c r="B89" t="e">
        <f t="shared" si="28"/>
        <v>#NUM!</v>
      </c>
      <c r="C89" t="e">
        <f t="shared" si="29"/>
        <v>#NUM!</v>
      </c>
      <c r="D89" t="e">
        <f t="shared" si="30"/>
        <v>#NUM!</v>
      </c>
      <c r="E89" t="e">
        <f t="shared" si="24"/>
        <v>#NUM!</v>
      </c>
      <c r="J89" t="e">
        <f t="shared" si="31"/>
        <v>#NUM!</v>
      </c>
      <c r="K89" t="e">
        <f t="shared" si="32"/>
        <v>#NUM!</v>
      </c>
      <c r="L89" t="e">
        <f t="shared" si="33"/>
        <v>#NUM!</v>
      </c>
      <c r="M89" t="e">
        <f t="shared" si="34"/>
        <v>#NUM!</v>
      </c>
      <c r="N89" s="9" t="e">
        <f t="shared" si="35"/>
        <v>#NUM!</v>
      </c>
    </row>
    <row r="90" spans="1:14" x14ac:dyDescent="0.2">
      <c r="A90" s="15"/>
      <c r="B90" t="e">
        <f t="shared" si="28"/>
        <v>#NUM!</v>
      </c>
      <c r="C90" t="e">
        <f t="shared" si="29"/>
        <v>#NUM!</v>
      </c>
      <c r="D90" t="e">
        <f t="shared" si="30"/>
        <v>#NUM!</v>
      </c>
      <c r="E90" t="e">
        <f t="shared" si="24"/>
        <v>#NUM!</v>
      </c>
      <c r="J90" t="e">
        <f t="shared" si="31"/>
        <v>#NUM!</v>
      </c>
      <c r="K90" t="e">
        <f t="shared" si="32"/>
        <v>#NUM!</v>
      </c>
      <c r="L90" t="e">
        <f t="shared" si="33"/>
        <v>#NUM!</v>
      </c>
      <c r="M90" t="e">
        <f t="shared" si="34"/>
        <v>#NUM!</v>
      </c>
      <c r="N90" s="9" t="e">
        <f t="shared" si="35"/>
        <v>#NUM!</v>
      </c>
    </row>
    <row r="91" spans="1:14" x14ac:dyDescent="0.2">
      <c r="A91" s="15"/>
      <c r="B91" t="e">
        <f t="shared" si="28"/>
        <v>#NUM!</v>
      </c>
      <c r="C91" t="e">
        <f t="shared" si="29"/>
        <v>#NUM!</v>
      </c>
      <c r="D91" t="e">
        <f t="shared" si="30"/>
        <v>#NUM!</v>
      </c>
      <c r="E91" t="e">
        <f t="shared" si="24"/>
        <v>#NUM!</v>
      </c>
      <c r="J91" t="e">
        <f t="shared" si="31"/>
        <v>#NUM!</v>
      </c>
      <c r="K91" t="e">
        <f t="shared" si="32"/>
        <v>#NUM!</v>
      </c>
      <c r="L91" t="e">
        <f t="shared" si="33"/>
        <v>#NUM!</v>
      </c>
      <c r="M91" t="e">
        <f t="shared" si="34"/>
        <v>#NUM!</v>
      </c>
      <c r="N91" s="9" t="e">
        <f t="shared" si="35"/>
        <v>#NUM!</v>
      </c>
    </row>
    <row r="92" spans="1:14" x14ac:dyDescent="0.2">
      <c r="A92" s="15"/>
      <c r="B92" t="e">
        <f t="shared" si="28"/>
        <v>#NUM!</v>
      </c>
      <c r="C92" t="e">
        <f t="shared" si="29"/>
        <v>#NUM!</v>
      </c>
      <c r="D92" t="e">
        <f t="shared" si="30"/>
        <v>#NUM!</v>
      </c>
      <c r="E92" t="e">
        <f t="shared" si="24"/>
        <v>#NUM!</v>
      </c>
      <c r="J92" t="e">
        <f t="shared" si="31"/>
        <v>#NUM!</v>
      </c>
      <c r="K92" t="e">
        <f t="shared" si="32"/>
        <v>#NUM!</v>
      </c>
      <c r="L92" t="e">
        <f t="shared" si="33"/>
        <v>#NUM!</v>
      </c>
      <c r="M92" t="e">
        <f t="shared" si="34"/>
        <v>#NUM!</v>
      </c>
      <c r="N92" s="9" t="e">
        <f t="shared" si="35"/>
        <v>#NUM!</v>
      </c>
    </row>
    <row r="93" spans="1:14" x14ac:dyDescent="0.2">
      <c r="A93" s="15"/>
      <c r="B93" t="e">
        <f t="shared" si="28"/>
        <v>#NUM!</v>
      </c>
      <c r="C93" t="e">
        <f t="shared" si="29"/>
        <v>#NUM!</v>
      </c>
      <c r="D93" t="e">
        <f t="shared" si="30"/>
        <v>#NUM!</v>
      </c>
      <c r="E93" t="e">
        <f t="shared" si="24"/>
        <v>#NUM!</v>
      </c>
      <c r="J93" t="e">
        <f t="shared" si="31"/>
        <v>#NUM!</v>
      </c>
      <c r="K93" t="e">
        <f t="shared" si="32"/>
        <v>#NUM!</v>
      </c>
      <c r="L93" t="e">
        <f t="shared" si="33"/>
        <v>#NUM!</v>
      </c>
      <c r="M93" t="e">
        <f t="shared" si="34"/>
        <v>#NUM!</v>
      </c>
      <c r="N93" s="9" t="e">
        <f t="shared" si="35"/>
        <v>#NUM!</v>
      </c>
    </row>
    <row r="94" spans="1:14" x14ac:dyDescent="0.2">
      <c r="A94" s="15"/>
      <c r="B94" t="e">
        <f t="shared" si="28"/>
        <v>#NUM!</v>
      </c>
      <c r="C94" t="e">
        <f t="shared" si="29"/>
        <v>#NUM!</v>
      </c>
      <c r="D94" t="e">
        <f t="shared" si="30"/>
        <v>#NUM!</v>
      </c>
      <c r="J94">
        <f t="shared" si="31"/>
        <v>0</v>
      </c>
      <c r="K94">
        <f t="shared" si="32"/>
        <v>0</v>
      </c>
      <c r="L94">
        <f t="shared" si="33"/>
        <v>0</v>
      </c>
      <c r="M94">
        <f t="shared" si="34"/>
        <v>0</v>
      </c>
      <c r="N94" s="9"/>
    </row>
    <row r="95" spans="1:14" x14ac:dyDescent="0.2">
      <c r="A95" s="15"/>
      <c r="B95" t="e">
        <f t="shared" si="28"/>
        <v>#NUM!</v>
      </c>
      <c r="C95" t="e">
        <f t="shared" si="29"/>
        <v>#NUM!</v>
      </c>
      <c r="D95" t="e">
        <f t="shared" si="30"/>
        <v>#NUM!</v>
      </c>
      <c r="J95">
        <f t="shared" si="31"/>
        <v>0</v>
      </c>
      <c r="K95">
        <f t="shared" si="32"/>
        <v>0</v>
      </c>
      <c r="L95">
        <f t="shared" si="33"/>
        <v>0</v>
      </c>
      <c r="M95">
        <f t="shared" si="34"/>
        <v>0</v>
      </c>
      <c r="N95" s="9"/>
    </row>
    <row r="96" spans="1:14" x14ac:dyDescent="0.2">
      <c r="A96" s="15"/>
      <c r="B96" t="e">
        <f t="shared" si="28"/>
        <v>#NUM!</v>
      </c>
      <c r="C96" t="e">
        <f t="shared" si="29"/>
        <v>#NUM!</v>
      </c>
      <c r="D96" t="e">
        <f t="shared" si="30"/>
        <v>#NUM!</v>
      </c>
      <c r="J96">
        <f t="shared" si="31"/>
        <v>0</v>
      </c>
      <c r="K96">
        <f t="shared" si="32"/>
        <v>0</v>
      </c>
      <c r="L96">
        <f t="shared" si="33"/>
        <v>0</v>
      </c>
      <c r="M96">
        <f t="shared" si="34"/>
        <v>0</v>
      </c>
      <c r="N96" s="9"/>
    </row>
    <row r="97" spans="1:15" x14ac:dyDescent="0.2">
      <c r="A97" s="15"/>
      <c r="B97" t="e">
        <f t="shared" si="28"/>
        <v>#NUM!</v>
      </c>
      <c r="C97" t="e">
        <f t="shared" si="29"/>
        <v>#NUM!</v>
      </c>
      <c r="D97" t="e">
        <f t="shared" si="30"/>
        <v>#NUM!</v>
      </c>
      <c r="J97">
        <f t="shared" si="31"/>
        <v>0</v>
      </c>
      <c r="K97">
        <f t="shared" si="32"/>
        <v>0</v>
      </c>
      <c r="L97">
        <f t="shared" si="33"/>
        <v>0</v>
      </c>
      <c r="M97">
        <f t="shared" si="34"/>
        <v>0</v>
      </c>
      <c r="N97" s="9"/>
    </row>
    <row r="98" spans="1:15" x14ac:dyDescent="0.2">
      <c r="A98" s="15"/>
      <c r="B98" t="e">
        <f t="shared" si="28"/>
        <v>#NUM!</v>
      </c>
      <c r="C98" t="e">
        <f t="shared" si="29"/>
        <v>#NUM!</v>
      </c>
      <c r="D98" t="e">
        <f t="shared" si="30"/>
        <v>#NUM!</v>
      </c>
      <c r="J98">
        <f t="shared" si="31"/>
        <v>0</v>
      </c>
      <c r="K98">
        <f t="shared" si="32"/>
        <v>0</v>
      </c>
      <c r="L98">
        <f t="shared" si="33"/>
        <v>0</v>
      </c>
      <c r="M98">
        <f t="shared" si="34"/>
        <v>0</v>
      </c>
      <c r="N98" s="9"/>
    </row>
    <row r="99" spans="1:15" x14ac:dyDescent="0.2">
      <c r="A99" s="15"/>
      <c r="B99" t="e">
        <f t="shared" si="28"/>
        <v>#NUM!</v>
      </c>
      <c r="C99" t="e">
        <f t="shared" si="29"/>
        <v>#NUM!</v>
      </c>
      <c r="D99" t="e">
        <f t="shared" si="30"/>
        <v>#NUM!</v>
      </c>
      <c r="J99">
        <f t="shared" si="31"/>
        <v>0</v>
      </c>
      <c r="K99">
        <f t="shared" si="32"/>
        <v>0</v>
      </c>
      <c r="L99">
        <f t="shared" si="33"/>
        <v>0</v>
      </c>
      <c r="M99">
        <f t="shared" si="34"/>
        <v>0</v>
      </c>
      <c r="N99" s="9"/>
    </row>
    <row r="100" spans="1:15" x14ac:dyDescent="0.2">
      <c r="A100" s="15"/>
      <c r="B100" t="e">
        <f t="shared" si="28"/>
        <v>#NUM!</v>
      </c>
      <c r="C100" t="e">
        <f t="shared" si="29"/>
        <v>#NUM!</v>
      </c>
      <c r="D100" t="e">
        <f t="shared" si="30"/>
        <v>#NUM!</v>
      </c>
      <c r="J100">
        <f t="shared" si="31"/>
        <v>0</v>
      </c>
      <c r="K100">
        <f t="shared" si="32"/>
        <v>0</v>
      </c>
      <c r="L100">
        <f t="shared" si="33"/>
        <v>0</v>
      </c>
      <c r="M100">
        <f t="shared" si="34"/>
        <v>0</v>
      </c>
      <c r="N100" s="9"/>
    </row>
    <row r="101" spans="1:15" x14ac:dyDescent="0.2">
      <c r="A101" s="15"/>
      <c r="B101" t="e">
        <f t="shared" si="28"/>
        <v>#NUM!</v>
      </c>
      <c r="C101" t="e">
        <f t="shared" si="29"/>
        <v>#NUM!</v>
      </c>
      <c r="D101" t="e">
        <f t="shared" si="30"/>
        <v>#NUM!</v>
      </c>
      <c r="J101">
        <f t="shared" si="31"/>
        <v>0</v>
      </c>
      <c r="K101">
        <f t="shared" si="32"/>
        <v>0</v>
      </c>
      <c r="L101">
        <f t="shared" si="33"/>
        <v>0</v>
      </c>
      <c r="M101">
        <f t="shared" si="34"/>
        <v>0</v>
      </c>
      <c r="N101" s="9"/>
    </row>
    <row r="102" spans="1:15" x14ac:dyDescent="0.2">
      <c r="A102" s="15"/>
      <c r="B102" t="e">
        <f t="shared" si="28"/>
        <v>#NUM!</v>
      </c>
      <c r="C102" t="e">
        <f t="shared" si="29"/>
        <v>#NUM!</v>
      </c>
      <c r="D102" t="e">
        <f t="shared" si="30"/>
        <v>#NUM!</v>
      </c>
      <c r="J102">
        <f t="shared" si="31"/>
        <v>0</v>
      </c>
      <c r="K102">
        <f t="shared" si="32"/>
        <v>0</v>
      </c>
      <c r="L102">
        <f t="shared" si="33"/>
        <v>0</v>
      </c>
      <c r="M102">
        <f t="shared" si="34"/>
        <v>0</v>
      </c>
      <c r="N102" s="9"/>
    </row>
    <row r="103" spans="1:15" x14ac:dyDescent="0.2">
      <c r="A103" s="15"/>
      <c r="B103" t="e">
        <f t="shared" si="28"/>
        <v>#NUM!</v>
      </c>
      <c r="C103" t="e">
        <f t="shared" si="29"/>
        <v>#NUM!</v>
      </c>
      <c r="D103" t="e">
        <f t="shared" si="30"/>
        <v>#NUM!</v>
      </c>
      <c r="J103">
        <f t="shared" si="31"/>
        <v>0</v>
      </c>
      <c r="K103">
        <f t="shared" si="32"/>
        <v>0</v>
      </c>
      <c r="L103">
        <f t="shared" si="33"/>
        <v>0</v>
      </c>
      <c r="M103">
        <f t="shared" si="34"/>
        <v>0</v>
      </c>
      <c r="N103" s="9"/>
    </row>
    <row r="104" spans="1:15" x14ac:dyDescent="0.2">
      <c r="A104" s="15"/>
      <c r="B104" t="e">
        <f t="shared" si="28"/>
        <v>#NUM!</v>
      </c>
      <c r="C104" t="e">
        <f t="shared" si="29"/>
        <v>#NUM!</v>
      </c>
      <c r="D104" t="e">
        <f t="shared" si="30"/>
        <v>#NUM!</v>
      </c>
      <c r="J104">
        <f t="shared" si="31"/>
        <v>0</v>
      </c>
      <c r="K104">
        <f t="shared" si="32"/>
        <v>0</v>
      </c>
      <c r="L104">
        <f t="shared" si="33"/>
        <v>0</v>
      </c>
      <c r="M104">
        <f t="shared" si="34"/>
        <v>0</v>
      </c>
      <c r="N104" s="9"/>
    </row>
    <row r="105" spans="1:15" x14ac:dyDescent="0.2">
      <c r="A105" s="15"/>
      <c r="B105" t="e">
        <f t="shared" si="28"/>
        <v>#NUM!</v>
      </c>
      <c r="C105" t="e">
        <f t="shared" si="29"/>
        <v>#NUM!</v>
      </c>
      <c r="D105" t="e">
        <f t="shared" si="30"/>
        <v>#NUM!</v>
      </c>
      <c r="N105" s="9"/>
    </row>
    <row r="106" spans="1:15" x14ac:dyDescent="0.2">
      <c r="A106" s="7" t="s">
        <v>144</v>
      </c>
      <c r="B106" s="7"/>
      <c r="C106" s="7"/>
      <c r="D106" s="7"/>
      <c r="E106" s="7"/>
      <c r="F106" s="7"/>
    </row>
    <row r="107" spans="1:15" x14ac:dyDescent="0.2">
      <c r="M107" t="s">
        <v>130</v>
      </c>
      <c r="N107" s="9"/>
    </row>
    <row r="108" spans="1:15" x14ac:dyDescent="0.2">
      <c r="B108" t="s">
        <v>28</v>
      </c>
      <c r="E108" t="e">
        <f>SUM(E24:E106)</f>
        <v>#NUM!</v>
      </c>
      <c r="M108" t="s">
        <v>131</v>
      </c>
      <c r="N108" s="9"/>
    </row>
    <row r="109" spans="1:15" x14ac:dyDescent="0.2">
      <c r="B109" t="s">
        <v>29</v>
      </c>
      <c r="E109" t="e">
        <f>E108/0.8</f>
        <v>#NUM!</v>
      </c>
      <c r="M109" t="s">
        <v>132</v>
      </c>
      <c r="N109" s="11" t="s">
        <v>136</v>
      </c>
      <c r="O109" s="11"/>
    </row>
    <row r="110" spans="1:15" x14ac:dyDescent="0.2">
      <c r="J110" s="12" t="e">
        <f>SUM(J24:J108)</f>
        <v>#NUM!</v>
      </c>
      <c r="K110" s="12" t="e">
        <f>SUM(K24:K108)</f>
        <v>#NUM!</v>
      </c>
      <c r="L110" s="12" t="e">
        <f>SUM(L24:L108)</f>
        <v>#NUM!</v>
      </c>
      <c r="M110" s="12" t="e">
        <f>SUM(M24:M108)</f>
        <v>#NUM!</v>
      </c>
      <c r="N110" s="9" t="e">
        <f>SUM(N24:N108)</f>
        <v>#NUM!</v>
      </c>
      <c r="O110" t="s">
        <v>10</v>
      </c>
    </row>
    <row r="111" spans="1:15" x14ac:dyDescent="0.2">
      <c r="M111" t="e">
        <f>M110/0.8</f>
        <v>#NUM!</v>
      </c>
      <c r="N111" s="9" t="e">
        <f>N110/0.8</f>
        <v>#NUM!</v>
      </c>
      <c r="O111" t="s">
        <v>138</v>
      </c>
    </row>
    <row r="112" spans="1:15" x14ac:dyDescent="0.2">
      <c r="D112" t="s">
        <v>30</v>
      </c>
      <c r="N112" s="9"/>
    </row>
    <row r="113" spans="1:14" x14ac:dyDescent="0.2">
      <c r="D113" t="e">
        <f>H18+E109</f>
        <v>#NUM!</v>
      </c>
      <c r="N113" s="9"/>
    </row>
    <row r="114" spans="1:14" x14ac:dyDescent="0.2">
      <c r="I114" s="11" t="s">
        <v>137</v>
      </c>
      <c r="J114" s="11"/>
      <c r="K114" s="11"/>
      <c r="L114" s="11"/>
      <c r="M114" s="11"/>
      <c r="N114" s="9" t="e">
        <f>N111+(N19/0.4)</f>
        <v>#NUM!</v>
      </c>
    </row>
    <row r="115" spans="1:14" x14ac:dyDescent="0.2">
      <c r="C115" s="2" t="s">
        <v>33</v>
      </c>
    </row>
    <row r="117" spans="1:14" x14ac:dyDescent="0.2">
      <c r="C117" t="s">
        <v>99</v>
      </c>
      <c r="G117">
        <v>1.117</v>
      </c>
      <c r="H117" t="s">
        <v>112</v>
      </c>
    </row>
    <row r="118" spans="1:14" x14ac:dyDescent="0.2">
      <c r="A118" s="1" t="s">
        <v>18</v>
      </c>
      <c r="C118" t="s">
        <v>96</v>
      </c>
      <c r="G118" t="str">
        <f xml:space="preserve"> "2*((0.0602*DBH)-0.7068)"</f>
        <v>2*((0.0602*DBH)-0.7068)</v>
      </c>
      <c r="J118" t="s">
        <v>105</v>
      </c>
    </row>
    <row r="119" spans="1:14" x14ac:dyDescent="0.2">
      <c r="C119" t="s">
        <v>0</v>
      </c>
      <c r="J119" t="s">
        <v>106</v>
      </c>
    </row>
    <row r="120" spans="1:14" x14ac:dyDescent="0.2">
      <c r="C120" t="s">
        <v>1</v>
      </c>
    </row>
    <row r="121" spans="1:14" x14ac:dyDescent="0.2">
      <c r="B121" s="2" t="s">
        <v>31</v>
      </c>
    </row>
    <row r="122" spans="1:14" x14ac:dyDescent="0.2">
      <c r="B122" s="2" t="s">
        <v>32</v>
      </c>
      <c r="C122" t="s">
        <v>3</v>
      </c>
      <c r="H122" t="s">
        <v>4</v>
      </c>
    </row>
    <row r="123" spans="1:14" x14ac:dyDescent="0.2">
      <c r="A123" t="s">
        <v>5</v>
      </c>
      <c r="B123" t="s">
        <v>6</v>
      </c>
      <c r="C123" t="s">
        <v>7</v>
      </c>
      <c r="D123" t="s">
        <v>8</v>
      </c>
      <c r="E123" t="s">
        <v>9</v>
      </c>
      <c r="F123" t="s">
        <v>10</v>
      </c>
      <c r="G123" t="s">
        <v>11</v>
      </c>
      <c r="H123" t="s">
        <v>12</v>
      </c>
    </row>
    <row r="124" spans="1:14" x14ac:dyDescent="0.2">
      <c r="A124" t="s">
        <v>13</v>
      </c>
      <c r="B124">
        <f>B13-(2*G$117)</f>
        <v>12.766</v>
      </c>
      <c r="C124">
        <f>EXP(2.902625+(2.4818*LN(B124)))+EXP(4.841987+(2.3323*LN(B124)))</f>
        <v>58269.119858161641</v>
      </c>
      <c r="D124">
        <f>EXP(2.2117+(2.6929*LN(B124)))</f>
        <v>8690.0882034738352</v>
      </c>
      <c r="E124">
        <f>EXP(4.0616+(1.7009*LN(B124)))+EXP(3.2137+(2.1382*LN(B124)))+EXP(3.3788+(1.7503*LN(B124)))</f>
        <v>12712.240005126081</v>
      </c>
      <c r="F124">
        <f>C124+D124+E124</f>
        <v>79671.448066761557</v>
      </c>
      <c r="G124">
        <f>G13</f>
        <v>0</v>
      </c>
      <c r="H124">
        <f>(F124*G124)/1000000</f>
        <v>0</v>
      </c>
    </row>
    <row r="125" spans="1:14" x14ac:dyDescent="0.2">
      <c r="A125" t="s">
        <v>14</v>
      </c>
      <c r="B125">
        <f>B14-(2*G$117)</f>
        <v>22.765999999999998</v>
      </c>
      <c r="C125">
        <f>EXP(2.902625+(2.4818*LN(B125)))+EXP(4.841987+(2.3323*LN(B125)))</f>
        <v>228114.94650094191</v>
      </c>
      <c r="D125">
        <f>EXP(2.2117+(2.6929*LN(B125)))</f>
        <v>41263.545848160022</v>
      </c>
      <c r="E125">
        <f>EXP(4.0616+(1.7009*LN(B125)))+EXP(3.2137+(2.1382*LN(B125)))+EXP(3.3788+(1.7503*LN(B125)))</f>
        <v>38638.750375412536</v>
      </c>
      <c r="F125">
        <f>C125+D125+E125</f>
        <v>308017.24272451445</v>
      </c>
      <c r="G125">
        <f>G14</f>
        <v>0</v>
      </c>
      <c r="H125">
        <f>(F125*G125)/1000000</f>
        <v>0</v>
      </c>
    </row>
    <row r="126" spans="1:14" x14ac:dyDescent="0.2">
      <c r="A126" t="s">
        <v>15</v>
      </c>
      <c r="B126">
        <f>B15-(2*G$117)</f>
        <v>32.765999999999998</v>
      </c>
      <c r="C126">
        <f>EXP(2.902625+(2.4818*LN(B126)))+EXP(4.841987+(2.3323*LN(B126)))</f>
        <v>538873.30706858775</v>
      </c>
      <c r="D126">
        <f>EXP(2.2117+(2.6929*LN(B126)))</f>
        <v>110005.10805816099</v>
      </c>
      <c r="E126">
        <f>EXP(4.0616+(1.7009*LN(B126)))+EXP(3.2137+(2.1382*LN(B126)))+EXP(3.3788+(1.7503*LN(B126)))</f>
        <v>78380.182257699475</v>
      </c>
      <c r="F126">
        <f>C126+D126+E126</f>
        <v>727258.59738444816</v>
      </c>
      <c r="G126">
        <f>G15</f>
        <v>0</v>
      </c>
      <c r="H126">
        <f>(F126*G126)/1000000</f>
        <v>0</v>
      </c>
    </row>
    <row r="127" spans="1:14" x14ac:dyDescent="0.2">
      <c r="A127" t="s">
        <v>16</v>
      </c>
      <c r="B127">
        <f>B16-(2*G$117)</f>
        <v>42.765999999999998</v>
      </c>
      <c r="C127">
        <f>EXP(2.902625+(2.4818*LN(B127)))+EXP(4.841987+(2.3323*LN(B127)))</f>
        <v>1010888.0354953527</v>
      </c>
      <c r="D127">
        <f>EXP(2.2117+(2.6929*LN(B127)))</f>
        <v>225379.60359879231</v>
      </c>
      <c r="E127">
        <f>EXP(4.0616+(1.7009*LN(B127)))+EXP(3.2137+(2.1382*LN(B127)))+EXP(3.3788+(1.7503*LN(B127)))</f>
        <v>131977.36982764667</v>
      </c>
      <c r="F127">
        <f>C127+D127+E127</f>
        <v>1368245.0089217918</v>
      </c>
      <c r="G127">
        <f>G16</f>
        <v>0</v>
      </c>
      <c r="H127">
        <f>(F127*G127)/1000000</f>
        <v>0</v>
      </c>
    </row>
    <row r="128" spans="1:14" x14ac:dyDescent="0.2">
      <c r="C128" t="s">
        <v>78</v>
      </c>
      <c r="H128">
        <f>SUM(H124:H127)</f>
        <v>0</v>
      </c>
    </row>
    <row r="129" spans="1:10" x14ac:dyDescent="0.2">
      <c r="C129" t="s">
        <v>79</v>
      </c>
      <c r="H129">
        <f>H128/0.4</f>
        <v>0</v>
      </c>
    </row>
    <row r="132" spans="1:10" x14ac:dyDescent="0.2">
      <c r="B132" t="s">
        <v>3</v>
      </c>
      <c r="E132" t="s">
        <v>4</v>
      </c>
    </row>
    <row r="133" spans="1:10" x14ac:dyDescent="0.2">
      <c r="A133" t="s">
        <v>17</v>
      </c>
      <c r="B133" t="s">
        <v>7</v>
      </c>
      <c r="C133" t="s">
        <v>8</v>
      </c>
      <c r="D133" t="s">
        <v>9</v>
      </c>
      <c r="E133" t="s">
        <v>12</v>
      </c>
    </row>
    <row r="134" spans="1:10" x14ac:dyDescent="0.2">
      <c r="A134">
        <f>A24-(2*1.117)</f>
        <v>-2.234</v>
      </c>
      <c r="B134" t="e">
        <f>EXP(2.902625+(2.4818*LN(A134)))+EXP(4.841987+(2.3323*LN(A134)))</f>
        <v>#NUM!</v>
      </c>
      <c r="C134" t="e">
        <f>EXP(2.2117+(2.6929*LN(A134)))</f>
        <v>#NUM!</v>
      </c>
      <c r="D134" t="e">
        <f>EXP(4.0616+(1.7009*LN(A134)))+EXP(3.2137+(2.1382*LN(A134)))+EXP(3.3788+(1.7503*LN(A134)))</f>
        <v>#NUM!</v>
      </c>
      <c r="E134" t="e">
        <f>(B134+C134+D134)/1000000</f>
        <v>#NUM!</v>
      </c>
    </row>
    <row r="135" spans="1:10" x14ac:dyDescent="0.2">
      <c r="A135">
        <f t="shared" ref="A135:A198" si="36">A25-(2*1.117)</f>
        <v>-2.234</v>
      </c>
      <c r="B135" t="e">
        <f t="shared" ref="B135:B198" si="37">EXP(2.902625+(2.4818*LN(A135)))+EXP(4.841987+(2.3323*LN(A135)))</f>
        <v>#NUM!</v>
      </c>
      <c r="C135" t="e">
        <f t="shared" ref="C135:C193" si="38">EXP(2.2117+(2.6929*LN(A135)))</f>
        <v>#NUM!</v>
      </c>
      <c r="D135" t="e">
        <f t="shared" ref="D135:D193" si="39">EXP(4.0616+(1.7009*LN(A135)))+EXP(3.2137+(2.1382*LN(A135)))+EXP(3.3788+(1.7503*LN(A135)))</f>
        <v>#NUM!</v>
      </c>
      <c r="E135" t="e">
        <f t="shared" ref="E135:E198" si="40">(B135+C135+D135)/1000000</f>
        <v>#NUM!</v>
      </c>
      <c r="J135">
        <f>60*2.1201</f>
        <v>127.20599999999999</v>
      </c>
    </row>
    <row r="136" spans="1:10" x14ac:dyDescent="0.2">
      <c r="A136">
        <f t="shared" si="36"/>
        <v>-2.234</v>
      </c>
      <c r="B136" t="e">
        <f t="shared" si="37"/>
        <v>#NUM!</v>
      </c>
      <c r="C136" t="e">
        <f t="shared" si="38"/>
        <v>#NUM!</v>
      </c>
      <c r="D136" t="e">
        <f t="shared" si="39"/>
        <v>#NUM!</v>
      </c>
      <c r="E136" t="e">
        <f t="shared" si="40"/>
        <v>#NUM!</v>
      </c>
    </row>
    <row r="137" spans="1:10" x14ac:dyDescent="0.2">
      <c r="A137">
        <f t="shared" si="36"/>
        <v>-2.234</v>
      </c>
      <c r="B137" t="e">
        <f t="shared" si="37"/>
        <v>#NUM!</v>
      </c>
      <c r="C137" t="e">
        <f t="shared" si="38"/>
        <v>#NUM!</v>
      </c>
      <c r="D137" t="e">
        <f t="shared" si="39"/>
        <v>#NUM!</v>
      </c>
      <c r="E137" t="e">
        <f t="shared" si="40"/>
        <v>#NUM!</v>
      </c>
    </row>
    <row r="138" spans="1:10" x14ac:dyDescent="0.2">
      <c r="A138">
        <f t="shared" si="36"/>
        <v>-2.234</v>
      </c>
      <c r="B138" t="e">
        <f t="shared" si="37"/>
        <v>#NUM!</v>
      </c>
      <c r="C138" t="e">
        <f t="shared" si="38"/>
        <v>#NUM!</v>
      </c>
      <c r="D138" t="e">
        <f t="shared" si="39"/>
        <v>#NUM!</v>
      </c>
      <c r="E138" t="e">
        <f t="shared" si="40"/>
        <v>#NUM!</v>
      </c>
    </row>
    <row r="139" spans="1:10" x14ac:dyDescent="0.2">
      <c r="A139">
        <f t="shared" si="36"/>
        <v>-2.234</v>
      </c>
      <c r="B139" t="e">
        <f t="shared" si="37"/>
        <v>#NUM!</v>
      </c>
      <c r="C139" t="e">
        <f t="shared" si="38"/>
        <v>#NUM!</v>
      </c>
      <c r="D139" t="e">
        <f t="shared" si="39"/>
        <v>#NUM!</v>
      </c>
      <c r="E139" t="e">
        <f t="shared" si="40"/>
        <v>#NUM!</v>
      </c>
    </row>
    <row r="140" spans="1:10" x14ac:dyDescent="0.2">
      <c r="A140">
        <f t="shared" si="36"/>
        <v>-2.234</v>
      </c>
      <c r="B140" t="e">
        <f t="shared" si="37"/>
        <v>#NUM!</v>
      </c>
      <c r="C140" t="e">
        <f t="shared" si="38"/>
        <v>#NUM!</v>
      </c>
      <c r="D140" t="e">
        <f t="shared" si="39"/>
        <v>#NUM!</v>
      </c>
      <c r="E140" t="e">
        <f t="shared" si="40"/>
        <v>#NUM!</v>
      </c>
    </row>
    <row r="141" spans="1:10" x14ac:dyDescent="0.2">
      <c r="A141">
        <f t="shared" si="36"/>
        <v>-2.234</v>
      </c>
      <c r="B141" t="e">
        <f t="shared" si="37"/>
        <v>#NUM!</v>
      </c>
      <c r="C141" t="e">
        <f t="shared" si="38"/>
        <v>#NUM!</v>
      </c>
      <c r="D141" t="e">
        <f t="shared" si="39"/>
        <v>#NUM!</v>
      </c>
      <c r="E141" t="e">
        <f t="shared" si="40"/>
        <v>#NUM!</v>
      </c>
    </row>
    <row r="142" spans="1:10" x14ac:dyDescent="0.2">
      <c r="A142">
        <f t="shared" si="36"/>
        <v>-2.234</v>
      </c>
      <c r="B142" t="e">
        <f t="shared" si="37"/>
        <v>#NUM!</v>
      </c>
      <c r="C142" t="e">
        <f t="shared" si="38"/>
        <v>#NUM!</v>
      </c>
      <c r="D142" t="e">
        <f t="shared" si="39"/>
        <v>#NUM!</v>
      </c>
      <c r="E142" t="e">
        <f t="shared" si="40"/>
        <v>#NUM!</v>
      </c>
    </row>
    <row r="143" spans="1:10" x14ac:dyDescent="0.2">
      <c r="A143">
        <f t="shared" si="36"/>
        <v>-2.234</v>
      </c>
      <c r="B143" t="e">
        <f t="shared" si="37"/>
        <v>#NUM!</v>
      </c>
      <c r="C143" t="e">
        <f t="shared" si="38"/>
        <v>#NUM!</v>
      </c>
      <c r="D143" t="e">
        <f t="shared" si="39"/>
        <v>#NUM!</v>
      </c>
      <c r="E143" t="e">
        <f t="shared" si="40"/>
        <v>#NUM!</v>
      </c>
    </row>
    <row r="144" spans="1:10" x14ac:dyDescent="0.2">
      <c r="A144">
        <f t="shared" si="36"/>
        <v>-2.234</v>
      </c>
      <c r="B144" t="e">
        <f t="shared" si="37"/>
        <v>#NUM!</v>
      </c>
      <c r="C144" t="e">
        <f t="shared" si="38"/>
        <v>#NUM!</v>
      </c>
      <c r="D144" t="e">
        <f t="shared" si="39"/>
        <v>#NUM!</v>
      </c>
      <c r="E144" t="e">
        <f t="shared" si="40"/>
        <v>#NUM!</v>
      </c>
    </row>
    <row r="145" spans="1:5" x14ac:dyDescent="0.2">
      <c r="A145">
        <f t="shared" si="36"/>
        <v>-2.234</v>
      </c>
      <c r="B145" t="e">
        <f t="shared" si="37"/>
        <v>#NUM!</v>
      </c>
      <c r="C145" t="e">
        <f t="shared" si="38"/>
        <v>#NUM!</v>
      </c>
      <c r="D145" t="e">
        <f t="shared" si="39"/>
        <v>#NUM!</v>
      </c>
      <c r="E145" t="e">
        <f t="shared" si="40"/>
        <v>#NUM!</v>
      </c>
    </row>
    <row r="146" spans="1:5" x14ac:dyDescent="0.2">
      <c r="A146">
        <f t="shared" si="36"/>
        <v>-2.234</v>
      </c>
      <c r="B146" t="e">
        <f t="shared" si="37"/>
        <v>#NUM!</v>
      </c>
      <c r="C146" t="e">
        <f t="shared" si="38"/>
        <v>#NUM!</v>
      </c>
      <c r="D146" t="e">
        <f t="shared" si="39"/>
        <v>#NUM!</v>
      </c>
      <c r="E146" t="e">
        <f t="shared" si="40"/>
        <v>#NUM!</v>
      </c>
    </row>
    <row r="147" spans="1:5" x14ac:dyDescent="0.2">
      <c r="A147">
        <f t="shared" si="36"/>
        <v>-2.234</v>
      </c>
      <c r="B147" t="e">
        <f t="shared" si="37"/>
        <v>#NUM!</v>
      </c>
      <c r="C147" t="e">
        <f t="shared" si="38"/>
        <v>#NUM!</v>
      </c>
      <c r="D147" t="e">
        <f t="shared" si="39"/>
        <v>#NUM!</v>
      </c>
      <c r="E147" t="e">
        <f t="shared" si="40"/>
        <v>#NUM!</v>
      </c>
    </row>
    <row r="148" spans="1:5" x14ac:dyDescent="0.2">
      <c r="A148">
        <f t="shared" si="36"/>
        <v>-2.234</v>
      </c>
      <c r="B148" t="e">
        <f t="shared" si="37"/>
        <v>#NUM!</v>
      </c>
      <c r="C148" t="e">
        <f t="shared" si="38"/>
        <v>#NUM!</v>
      </c>
      <c r="D148" t="e">
        <f t="shared" si="39"/>
        <v>#NUM!</v>
      </c>
      <c r="E148" t="e">
        <f t="shared" si="40"/>
        <v>#NUM!</v>
      </c>
    </row>
    <row r="149" spans="1:5" x14ac:dyDescent="0.2">
      <c r="A149">
        <f t="shared" si="36"/>
        <v>-2.234</v>
      </c>
      <c r="B149" t="e">
        <f t="shared" si="37"/>
        <v>#NUM!</v>
      </c>
      <c r="C149" t="e">
        <f t="shared" si="38"/>
        <v>#NUM!</v>
      </c>
      <c r="D149" t="e">
        <f t="shared" si="39"/>
        <v>#NUM!</v>
      </c>
      <c r="E149" t="e">
        <f t="shared" si="40"/>
        <v>#NUM!</v>
      </c>
    </row>
    <row r="150" spans="1:5" x14ac:dyDescent="0.2">
      <c r="A150">
        <f t="shared" si="36"/>
        <v>-2.234</v>
      </c>
      <c r="B150" t="e">
        <f t="shared" si="37"/>
        <v>#NUM!</v>
      </c>
      <c r="C150" t="e">
        <f t="shared" si="38"/>
        <v>#NUM!</v>
      </c>
      <c r="D150" t="e">
        <f t="shared" si="39"/>
        <v>#NUM!</v>
      </c>
      <c r="E150" t="e">
        <f t="shared" si="40"/>
        <v>#NUM!</v>
      </c>
    </row>
    <row r="151" spans="1:5" x14ac:dyDescent="0.2">
      <c r="A151">
        <f t="shared" si="36"/>
        <v>-2.234</v>
      </c>
      <c r="B151" t="e">
        <f t="shared" si="37"/>
        <v>#NUM!</v>
      </c>
      <c r="C151" t="e">
        <f t="shared" si="38"/>
        <v>#NUM!</v>
      </c>
      <c r="D151" t="e">
        <f t="shared" si="39"/>
        <v>#NUM!</v>
      </c>
      <c r="E151" t="e">
        <f t="shared" si="40"/>
        <v>#NUM!</v>
      </c>
    </row>
    <row r="152" spans="1:5" x14ac:dyDescent="0.2">
      <c r="A152">
        <f t="shared" si="36"/>
        <v>-2.234</v>
      </c>
      <c r="B152" t="e">
        <f t="shared" si="37"/>
        <v>#NUM!</v>
      </c>
      <c r="C152" t="e">
        <f t="shared" si="38"/>
        <v>#NUM!</v>
      </c>
      <c r="D152" t="e">
        <f t="shared" si="39"/>
        <v>#NUM!</v>
      </c>
      <c r="E152" t="e">
        <f t="shared" si="40"/>
        <v>#NUM!</v>
      </c>
    </row>
    <row r="153" spans="1:5" x14ac:dyDescent="0.2">
      <c r="A153">
        <f t="shared" si="36"/>
        <v>-2.234</v>
      </c>
      <c r="B153" t="e">
        <f t="shared" si="37"/>
        <v>#NUM!</v>
      </c>
      <c r="C153" t="e">
        <f t="shared" si="38"/>
        <v>#NUM!</v>
      </c>
      <c r="D153" t="e">
        <f t="shared" si="39"/>
        <v>#NUM!</v>
      </c>
      <c r="E153" t="e">
        <f t="shared" si="40"/>
        <v>#NUM!</v>
      </c>
    </row>
    <row r="154" spans="1:5" x14ac:dyDescent="0.2">
      <c r="A154">
        <f t="shared" si="36"/>
        <v>-2.234</v>
      </c>
      <c r="B154" t="e">
        <f t="shared" si="37"/>
        <v>#NUM!</v>
      </c>
      <c r="C154" t="e">
        <f t="shared" si="38"/>
        <v>#NUM!</v>
      </c>
      <c r="D154" t="e">
        <f t="shared" si="39"/>
        <v>#NUM!</v>
      </c>
      <c r="E154" t="e">
        <f t="shared" si="40"/>
        <v>#NUM!</v>
      </c>
    </row>
    <row r="155" spans="1:5" x14ac:dyDescent="0.2">
      <c r="A155">
        <f t="shared" si="36"/>
        <v>-2.234</v>
      </c>
      <c r="B155" t="e">
        <f t="shared" si="37"/>
        <v>#NUM!</v>
      </c>
      <c r="C155" t="e">
        <f t="shared" si="38"/>
        <v>#NUM!</v>
      </c>
      <c r="D155" t="e">
        <f t="shared" si="39"/>
        <v>#NUM!</v>
      </c>
      <c r="E155" t="e">
        <f t="shared" si="40"/>
        <v>#NUM!</v>
      </c>
    </row>
    <row r="156" spans="1:5" x14ac:dyDescent="0.2">
      <c r="A156">
        <f t="shared" si="36"/>
        <v>-2.234</v>
      </c>
      <c r="B156" t="e">
        <f t="shared" si="37"/>
        <v>#NUM!</v>
      </c>
      <c r="C156" t="e">
        <f t="shared" si="38"/>
        <v>#NUM!</v>
      </c>
      <c r="D156" t="e">
        <f t="shared" si="39"/>
        <v>#NUM!</v>
      </c>
      <c r="E156" t="e">
        <f t="shared" si="40"/>
        <v>#NUM!</v>
      </c>
    </row>
    <row r="157" spans="1:5" x14ac:dyDescent="0.2">
      <c r="A157">
        <f t="shared" si="36"/>
        <v>-2.234</v>
      </c>
      <c r="B157" t="e">
        <f t="shared" si="37"/>
        <v>#NUM!</v>
      </c>
      <c r="C157" t="e">
        <f t="shared" si="38"/>
        <v>#NUM!</v>
      </c>
      <c r="D157" t="e">
        <f t="shared" si="39"/>
        <v>#NUM!</v>
      </c>
      <c r="E157" t="e">
        <f t="shared" si="40"/>
        <v>#NUM!</v>
      </c>
    </row>
    <row r="158" spans="1:5" x14ac:dyDescent="0.2">
      <c r="A158">
        <f t="shared" si="36"/>
        <v>-2.234</v>
      </c>
      <c r="B158" t="e">
        <f t="shared" si="37"/>
        <v>#NUM!</v>
      </c>
      <c r="C158" t="e">
        <f t="shared" si="38"/>
        <v>#NUM!</v>
      </c>
      <c r="D158" t="e">
        <f t="shared" si="39"/>
        <v>#NUM!</v>
      </c>
      <c r="E158" t="e">
        <f t="shared" si="40"/>
        <v>#NUM!</v>
      </c>
    </row>
    <row r="159" spans="1:5" x14ac:dyDescent="0.2">
      <c r="A159">
        <f t="shared" si="36"/>
        <v>-2.234</v>
      </c>
      <c r="B159" t="e">
        <f t="shared" si="37"/>
        <v>#NUM!</v>
      </c>
      <c r="C159" t="e">
        <f t="shared" si="38"/>
        <v>#NUM!</v>
      </c>
      <c r="D159" t="e">
        <f t="shared" si="39"/>
        <v>#NUM!</v>
      </c>
      <c r="E159" t="e">
        <f t="shared" si="40"/>
        <v>#NUM!</v>
      </c>
    </row>
    <row r="160" spans="1:5" x14ac:dyDescent="0.2">
      <c r="A160">
        <f t="shared" si="36"/>
        <v>-2.234</v>
      </c>
      <c r="B160" t="e">
        <f t="shared" si="37"/>
        <v>#NUM!</v>
      </c>
      <c r="C160" t="e">
        <f t="shared" si="38"/>
        <v>#NUM!</v>
      </c>
      <c r="D160" t="e">
        <f t="shared" si="39"/>
        <v>#NUM!</v>
      </c>
      <c r="E160" t="e">
        <f t="shared" si="40"/>
        <v>#NUM!</v>
      </c>
    </row>
    <row r="161" spans="1:5" x14ac:dyDescent="0.2">
      <c r="A161">
        <f t="shared" si="36"/>
        <v>-2.234</v>
      </c>
      <c r="B161" t="e">
        <f t="shared" si="37"/>
        <v>#NUM!</v>
      </c>
      <c r="C161" t="e">
        <f t="shared" si="38"/>
        <v>#NUM!</v>
      </c>
      <c r="D161" t="e">
        <f t="shared" si="39"/>
        <v>#NUM!</v>
      </c>
      <c r="E161" t="e">
        <f t="shared" si="40"/>
        <v>#NUM!</v>
      </c>
    </row>
    <row r="162" spans="1:5" x14ac:dyDescent="0.2">
      <c r="A162">
        <f t="shared" si="36"/>
        <v>-2.234</v>
      </c>
      <c r="B162" t="e">
        <f t="shared" si="37"/>
        <v>#NUM!</v>
      </c>
      <c r="C162" t="e">
        <f t="shared" si="38"/>
        <v>#NUM!</v>
      </c>
      <c r="D162" t="e">
        <f t="shared" si="39"/>
        <v>#NUM!</v>
      </c>
      <c r="E162" t="e">
        <f t="shared" si="40"/>
        <v>#NUM!</v>
      </c>
    </row>
    <row r="163" spans="1:5" x14ac:dyDescent="0.2">
      <c r="A163">
        <f t="shared" si="36"/>
        <v>-2.234</v>
      </c>
      <c r="B163" t="e">
        <f t="shared" si="37"/>
        <v>#NUM!</v>
      </c>
      <c r="C163" t="e">
        <f t="shared" si="38"/>
        <v>#NUM!</v>
      </c>
      <c r="D163" t="e">
        <f t="shared" si="39"/>
        <v>#NUM!</v>
      </c>
      <c r="E163" t="e">
        <f t="shared" si="40"/>
        <v>#NUM!</v>
      </c>
    </row>
    <row r="164" spans="1:5" x14ac:dyDescent="0.2">
      <c r="A164">
        <f t="shared" si="36"/>
        <v>-2.234</v>
      </c>
      <c r="B164" t="e">
        <f t="shared" si="37"/>
        <v>#NUM!</v>
      </c>
      <c r="C164" t="e">
        <f t="shared" si="38"/>
        <v>#NUM!</v>
      </c>
      <c r="D164" t="e">
        <f t="shared" si="39"/>
        <v>#NUM!</v>
      </c>
      <c r="E164" t="e">
        <f t="shared" si="40"/>
        <v>#NUM!</v>
      </c>
    </row>
    <row r="165" spans="1:5" x14ac:dyDescent="0.2">
      <c r="A165">
        <f t="shared" si="36"/>
        <v>-2.234</v>
      </c>
      <c r="B165" t="e">
        <f t="shared" si="37"/>
        <v>#NUM!</v>
      </c>
      <c r="C165" t="e">
        <f t="shared" si="38"/>
        <v>#NUM!</v>
      </c>
      <c r="D165" t="e">
        <f t="shared" si="39"/>
        <v>#NUM!</v>
      </c>
      <c r="E165" t="e">
        <f t="shared" si="40"/>
        <v>#NUM!</v>
      </c>
    </row>
    <row r="166" spans="1:5" x14ac:dyDescent="0.2">
      <c r="A166">
        <f t="shared" si="36"/>
        <v>-2.234</v>
      </c>
      <c r="B166" t="e">
        <f t="shared" si="37"/>
        <v>#NUM!</v>
      </c>
      <c r="C166" t="e">
        <f t="shared" si="38"/>
        <v>#NUM!</v>
      </c>
      <c r="D166" t="e">
        <f t="shared" si="39"/>
        <v>#NUM!</v>
      </c>
      <c r="E166" t="e">
        <f t="shared" si="40"/>
        <v>#NUM!</v>
      </c>
    </row>
    <row r="167" spans="1:5" x14ac:dyDescent="0.2">
      <c r="A167">
        <f t="shared" si="36"/>
        <v>-2.234</v>
      </c>
      <c r="B167" t="e">
        <f t="shared" si="37"/>
        <v>#NUM!</v>
      </c>
      <c r="C167" t="e">
        <f t="shared" si="38"/>
        <v>#NUM!</v>
      </c>
      <c r="D167" t="e">
        <f t="shared" si="39"/>
        <v>#NUM!</v>
      </c>
      <c r="E167" t="e">
        <f t="shared" si="40"/>
        <v>#NUM!</v>
      </c>
    </row>
    <row r="168" spans="1:5" x14ac:dyDescent="0.2">
      <c r="A168">
        <f t="shared" si="36"/>
        <v>-2.234</v>
      </c>
      <c r="B168" t="e">
        <f t="shared" si="37"/>
        <v>#NUM!</v>
      </c>
      <c r="C168" t="e">
        <f t="shared" si="38"/>
        <v>#NUM!</v>
      </c>
      <c r="D168" t="e">
        <f t="shared" si="39"/>
        <v>#NUM!</v>
      </c>
      <c r="E168" t="e">
        <f t="shared" si="40"/>
        <v>#NUM!</v>
      </c>
    </row>
    <row r="169" spans="1:5" x14ac:dyDescent="0.2">
      <c r="A169">
        <f t="shared" si="36"/>
        <v>-2.234</v>
      </c>
      <c r="B169" t="e">
        <f t="shared" si="37"/>
        <v>#NUM!</v>
      </c>
      <c r="C169" t="e">
        <f t="shared" si="38"/>
        <v>#NUM!</v>
      </c>
      <c r="D169" t="e">
        <f t="shared" si="39"/>
        <v>#NUM!</v>
      </c>
      <c r="E169" t="e">
        <f t="shared" si="40"/>
        <v>#NUM!</v>
      </c>
    </row>
    <row r="170" spans="1:5" x14ac:dyDescent="0.2">
      <c r="A170">
        <f t="shared" si="36"/>
        <v>-2.234</v>
      </c>
      <c r="B170" t="e">
        <f t="shared" si="37"/>
        <v>#NUM!</v>
      </c>
      <c r="C170" t="e">
        <f t="shared" si="38"/>
        <v>#NUM!</v>
      </c>
      <c r="D170" t="e">
        <f t="shared" si="39"/>
        <v>#NUM!</v>
      </c>
      <c r="E170" t="e">
        <f t="shared" si="40"/>
        <v>#NUM!</v>
      </c>
    </row>
    <row r="171" spans="1:5" x14ac:dyDescent="0.2">
      <c r="A171">
        <f t="shared" si="36"/>
        <v>-2.234</v>
      </c>
      <c r="B171" t="e">
        <f t="shared" si="37"/>
        <v>#NUM!</v>
      </c>
      <c r="C171" t="e">
        <f t="shared" si="38"/>
        <v>#NUM!</v>
      </c>
      <c r="D171" t="e">
        <f t="shared" si="39"/>
        <v>#NUM!</v>
      </c>
      <c r="E171" t="e">
        <f t="shared" si="40"/>
        <v>#NUM!</v>
      </c>
    </row>
    <row r="172" spans="1:5" x14ac:dyDescent="0.2">
      <c r="A172">
        <f t="shared" si="36"/>
        <v>-2.234</v>
      </c>
      <c r="B172" t="e">
        <f t="shared" si="37"/>
        <v>#NUM!</v>
      </c>
      <c r="C172" t="e">
        <f t="shared" si="38"/>
        <v>#NUM!</v>
      </c>
      <c r="D172" t="e">
        <f t="shared" si="39"/>
        <v>#NUM!</v>
      </c>
      <c r="E172" t="e">
        <f t="shared" si="40"/>
        <v>#NUM!</v>
      </c>
    </row>
    <row r="173" spans="1:5" x14ac:dyDescent="0.2">
      <c r="A173">
        <f t="shared" si="36"/>
        <v>-2.234</v>
      </c>
      <c r="B173" t="e">
        <f t="shared" si="37"/>
        <v>#NUM!</v>
      </c>
      <c r="C173" t="e">
        <f t="shared" si="38"/>
        <v>#NUM!</v>
      </c>
      <c r="D173" t="e">
        <f t="shared" si="39"/>
        <v>#NUM!</v>
      </c>
      <c r="E173" t="e">
        <f t="shared" si="40"/>
        <v>#NUM!</v>
      </c>
    </row>
    <row r="174" spans="1:5" x14ac:dyDescent="0.2">
      <c r="A174">
        <f t="shared" si="36"/>
        <v>-2.234</v>
      </c>
      <c r="B174" t="e">
        <f t="shared" si="37"/>
        <v>#NUM!</v>
      </c>
      <c r="C174" t="e">
        <f t="shared" si="38"/>
        <v>#NUM!</v>
      </c>
      <c r="D174" t="e">
        <f t="shared" si="39"/>
        <v>#NUM!</v>
      </c>
      <c r="E174" t="e">
        <f t="shared" si="40"/>
        <v>#NUM!</v>
      </c>
    </row>
    <row r="175" spans="1:5" x14ac:dyDescent="0.2">
      <c r="A175">
        <f t="shared" si="36"/>
        <v>-2.234</v>
      </c>
      <c r="B175" t="e">
        <f t="shared" si="37"/>
        <v>#NUM!</v>
      </c>
      <c r="C175" t="e">
        <f t="shared" si="38"/>
        <v>#NUM!</v>
      </c>
      <c r="D175" t="e">
        <f t="shared" si="39"/>
        <v>#NUM!</v>
      </c>
      <c r="E175" t="e">
        <f t="shared" si="40"/>
        <v>#NUM!</v>
      </c>
    </row>
    <row r="176" spans="1:5" x14ac:dyDescent="0.2">
      <c r="A176">
        <f t="shared" si="36"/>
        <v>-2.234</v>
      </c>
      <c r="B176" t="e">
        <f t="shared" si="37"/>
        <v>#NUM!</v>
      </c>
      <c r="C176" t="e">
        <f t="shared" si="38"/>
        <v>#NUM!</v>
      </c>
      <c r="D176" t="e">
        <f t="shared" si="39"/>
        <v>#NUM!</v>
      </c>
      <c r="E176" t="e">
        <f t="shared" si="40"/>
        <v>#NUM!</v>
      </c>
    </row>
    <row r="177" spans="1:5" x14ac:dyDescent="0.2">
      <c r="A177">
        <f t="shared" si="36"/>
        <v>-2.234</v>
      </c>
      <c r="B177" t="e">
        <f t="shared" si="37"/>
        <v>#NUM!</v>
      </c>
      <c r="C177" t="e">
        <f t="shared" si="38"/>
        <v>#NUM!</v>
      </c>
      <c r="D177" t="e">
        <f t="shared" si="39"/>
        <v>#NUM!</v>
      </c>
      <c r="E177" t="e">
        <f t="shared" si="40"/>
        <v>#NUM!</v>
      </c>
    </row>
    <row r="178" spans="1:5" x14ac:dyDescent="0.2">
      <c r="A178">
        <f t="shared" si="36"/>
        <v>-2.234</v>
      </c>
      <c r="B178" t="e">
        <f t="shared" si="37"/>
        <v>#NUM!</v>
      </c>
      <c r="C178" t="e">
        <f t="shared" si="38"/>
        <v>#NUM!</v>
      </c>
      <c r="D178" t="e">
        <f t="shared" si="39"/>
        <v>#NUM!</v>
      </c>
      <c r="E178" t="e">
        <f t="shared" si="40"/>
        <v>#NUM!</v>
      </c>
    </row>
    <row r="179" spans="1:5" x14ac:dyDescent="0.2">
      <c r="A179">
        <f t="shared" si="36"/>
        <v>-2.234</v>
      </c>
      <c r="B179" t="e">
        <f t="shared" si="37"/>
        <v>#NUM!</v>
      </c>
      <c r="C179" t="e">
        <f t="shared" si="38"/>
        <v>#NUM!</v>
      </c>
      <c r="D179" t="e">
        <f t="shared" si="39"/>
        <v>#NUM!</v>
      </c>
      <c r="E179" t="e">
        <f t="shared" si="40"/>
        <v>#NUM!</v>
      </c>
    </row>
    <row r="180" spans="1:5" x14ac:dyDescent="0.2">
      <c r="A180">
        <f t="shared" si="36"/>
        <v>-2.234</v>
      </c>
      <c r="B180" t="e">
        <f t="shared" si="37"/>
        <v>#NUM!</v>
      </c>
      <c r="C180" t="e">
        <f t="shared" si="38"/>
        <v>#NUM!</v>
      </c>
      <c r="D180" t="e">
        <f t="shared" si="39"/>
        <v>#NUM!</v>
      </c>
      <c r="E180" t="e">
        <f t="shared" si="40"/>
        <v>#NUM!</v>
      </c>
    </row>
    <row r="181" spans="1:5" x14ac:dyDescent="0.2">
      <c r="A181">
        <f t="shared" si="36"/>
        <v>-2.234</v>
      </c>
      <c r="B181" t="e">
        <f t="shared" si="37"/>
        <v>#NUM!</v>
      </c>
      <c r="C181" t="e">
        <f t="shared" si="38"/>
        <v>#NUM!</v>
      </c>
      <c r="D181" t="e">
        <f t="shared" si="39"/>
        <v>#NUM!</v>
      </c>
      <c r="E181" t="e">
        <f t="shared" si="40"/>
        <v>#NUM!</v>
      </c>
    </row>
    <row r="182" spans="1:5" x14ac:dyDescent="0.2">
      <c r="A182">
        <f t="shared" si="36"/>
        <v>-2.234</v>
      </c>
      <c r="B182" t="e">
        <f t="shared" si="37"/>
        <v>#NUM!</v>
      </c>
      <c r="C182" t="e">
        <f t="shared" si="38"/>
        <v>#NUM!</v>
      </c>
      <c r="D182" t="e">
        <f t="shared" si="39"/>
        <v>#NUM!</v>
      </c>
      <c r="E182" t="e">
        <f t="shared" si="40"/>
        <v>#NUM!</v>
      </c>
    </row>
    <row r="183" spans="1:5" x14ac:dyDescent="0.2">
      <c r="A183">
        <f t="shared" si="36"/>
        <v>-2.234</v>
      </c>
      <c r="B183" t="e">
        <f t="shared" si="37"/>
        <v>#NUM!</v>
      </c>
      <c r="C183" t="e">
        <f t="shared" si="38"/>
        <v>#NUM!</v>
      </c>
      <c r="D183" t="e">
        <f t="shared" si="39"/>
        <v>#NUM!</v>
      </c>
      <c r="E183" t="e">
        <f t="shared" si="40"/>
        <v>#NUM!</v>
      </c>
    </row>
    <row r="184" spans="1:5" x14ac:dyDescent="0.2">
      <c r="A184">
        <f t="shared" si="36"/>
        <v>-2.234</v>
      </c>
      <c r="B184" t="e">
        <f t="shared" si="37"/>
        <v>#NUM!</v>
      </c>
      <c r="C184" t="e">
        <f t="shared" si="38"/>
        <v>#NUM!</v>
      </c>
      <c r="D184" t="e">
        <f t="shared" si="39"/>
        <v>#NUM!</v>
      </c>
      <c r="E184" t="e">
        <f t="shared" si="40"/>
        <v>#NUM!</v>
      </c>
    </row>
    <row r="185" spans="1:5" x14ac:dyDescent="0.2">
      <c r="A185">
        <f t="shared" si="36"/>
        <v>-2.234</v>
      </c>
      <c r="B185" t="e">
        <f t="shared" si="37"/>
        <v>#NUM!</v>
      </c>
      <c r="C185" t="e">
        <f t="shared" si="38"/>
        <v>#NUM!</v>
      </c>
      <c r="D185" t="e">
        <f t="shared" si="39"/>
        <v>#NUM!</v>
      </c>
      <c r="E185" t="e">
        <f t="shared" si="40"/>
        <v>#NUM!</v>
      </c>
    </row>
    <row r="186" spans="1:5" x14ac:dyDescent="0.2">
      <c r="A186">
        <f t="shared" si="36"/>
        <v>-2.234</v>
      </c>
      <c r="B186" t="e">
        <f t="shared" si="37"/>
        <v>#NUM!</v>
      </c>
      <c r="C186" t="e">
        <f t="shared" si="38"/>
        <v>#NUM!</v>
      </c>
      <c r="D186" t="e">
        <f t="shared" si="39"/>
        <v>#NUM!</v>
      </c>
      <c r="E186" t="e">
        <f t="shared" si="40"/>
        <v>#NUM!</v>
      </c>
    </row>
    <row r="187" spans="1:5" x14ac:dyDescent="0.2">
      <c r="A187">
        <f t="shared" si="36"/>
        <v>-2.234</v>
      </c>
      <c r="B187" t="e">
        <f t="shared" si="37"/>
        <v>#NUM!</v>
      </c>
      <c r="C187" t="e">
        <f t="shared" si="38"/>
        <v>#NUM!</v>
      </c>
      <c r="D187" t="e">
        <f t="shared" si="39"/>
        <v>#NUM!</v>
      </c>
      <c r="E187" t="e">
        <f t="shared" si="40"/>
        <v>#NUM!</v>
      </c>
    </row>
    <row r="188" spans="1:5" x14ac:dyDescent="0.2">
      <c r="A188">
        <f t="shared" si="36"/>
        <v>-2.234</v>
      </c>
      <c r="B188" t="e">
        <f t="shared" si="37"/>
        <v>#NUM!</v>
      </c>
      <c r="C188" t="e">
        <f t="shared" si="38"/>
        <v>#NUM!</v>
      </c>
      <c r="D188" t="e">
        <f t="shared" si="39"/>
        <v>#NUM!</v>
      </c>
      <c r="E188" t="e">
        <f t="shared" si="40"/>
        <v>#NUM!</v>
      </c>
    </row>
    <row r="189" spans="1:5" x14ac:dyDescent="0.2">
      <c r="A189">
        <f t="shared" si="36"/>
        <v>-2.234</v>
      </c>
      <c r="B189" t="e">
        <f t="shared" si="37"/>
        <v>#NUM!</v>
      </c>
      <c r="C189" t="e">
        <f t="shared" si="38"/>
        <v>#NUM!</v>
      </c>
      <c r="D189" t="e">
        <f t="shared" si="39"/>
        <v>#NUM!</v>
      </c>
      <c r="E189" t="e">
        <f t="shared" si="40"/>
        <v>#NUM!</v>
      </c>
    </row>
    <row r="190" spans="1:5" x14ac:dyDescent="0.2">
      <c r="A190">
        <f t="shared" si="36"/>
        <v>-2.234</v>
      </c>
      <c r="B190" t="e">
        <f t="shared" si="37"/>
        <v>#NUM!</v>
      </c>
      <c r="C190" t="e">
        <f t="shared" si="38"/>
        <v>#NUM!</v>
      </c>
      <c r="D190" t="e">
        <f t="shared" si="39"/>
        <v>#NUM!</v>
      </c>
      <c r="E190" t="e">
        <f t="shared" si="40"/>
        <v>#NUM!</v>
      </c>
    </row>
    <row r="191" spans="1:5" x14ac:dyDescent="0.2">
      <c r="A191">
        <f t="shared" si="36"/>
        <v>-2.234</v>
      </c>
      <c r="B191" t="e">
        <f t="shared" si="37"/>
        <v>#NUM!</v>
      </c>
      <c r="C191" t="e">
        <f t="shared" si="38"/>
        <v>#NUM!</v>
      </c>
      <c r="D191" t="e">
        <f t="shared" si="39"/>
        <v>#NUM!</v>
      </c>
      <c r="E191" t="e">
        <f t="shared" si="40"/>
        <v>#NUM!</v>
      </c>
    </row>
    <row r="192" spans="1:5" x14ac:dyDescent="0.2">
      <c r="A192">
        <f t="shared" si="36"/>
        <v>-2.234</v>
      </c>
      <c r="B192" t="e">
        <f t="shared" si="37"/>
        <v>#NUM!</v>
      </c>
      <c r="C192" t="e">
        <f t="shared" si="38"/>
        <v>#NUM!</v>
      </c>
      <c r="D192" t="e">
        <f t="shared" si="39"/>
        <v>#NUM!</v>
      </c>
      <c r="E192" t="e">
        <f t="shared" si="40"/>
        <v>#NUM!</v>
      </c>
    </row>
    <row r="193" spans="1:5" x14ac:dyDescent="0.2">
      <c r="A193">
        <f t="shared" si="36"/>
        <v>-2.234</v>
      </c>
      <c r="B193" t="e">
        <f t="shared" si="37"/>
        <v>#NUM!</v>
      </c>
      <c r="C193" t="e">
        <f t="shared" si="38"/>
        <v>#NUM!</v>
      </c>
      <c r="D193" t="e">
        <f t="shared" si="39"/>
        <v>#NUM!</v>
      </c>
      <c r="E193" t="e">
        <f t="shared" si="40"/>
        <v>#NUM!</v>
      </c>
    </row>
    <row r="194" spans="1:5" x14ac:dyDescent="0.2">
      <c r="A194">
        <f t="shared" si="36"/>
        <v>-2.234</v>
      </c>
      <c r="B194" t="e">
        <f t="shared" si="37"/>
        <v>#NUM!</v>
      </c>
      <c r="C194" t="e">
        <f t="shared" ref="C194:C214" si="41">EXP(2.2117+(2.6929*LN(A194)))</f>
        <v>#NUM!</v>
      </c>
      <c r="D194" t="e">
        <f t="shared" ref="D194:D214" si="42">EXP(4.0616+(1.7009*LN(A194)))+EXP(3.2137+(2.1382*LN(A194)))+EXP(3.3788+(1.7503*LN(A194)))</f>
        <v>#NUM!</v>
      </c>
      <c r="E194" t="e">
        <f t="shared" si="40"/>
        <v>#NUM!</v>
      </c>
    </row>
    <row r="195" spans="1:5" x14ac:dyDescent="0.2">
      <c r="A195">
        <f t="shared" si="36"/>
        <v>-2.234</v>
      </c>
      <c r="B195" t="e">
        <f t="shared" si="37"/>
        <v>#NUM!</v>
      </c>
      <c r="C195" t="e">
        <f t="shared" si="41"/>
        <v>#NUM!</v>
      </c>
      <c r="D195" t="e">
        <f t="shared" si="42"/>
        <v>#NUM!</v>
      </c>
      <c r="E195" t="e">
        <f t="shared" si="40"/>
        <v>#NUM!</v>
      </c>
    </row>
    <row r="196" spans="1:5" x14ac:dyDescent="0.2">
      <c r="A196">
        <f t="shared" si="36"/>
        <v>-2.234</v>
      </c>
      <c r="B196" t="e">
        <f t="shared" si="37"/>
        <v>#NUM!</v>
      </c>
      <c r="C196" t="e">
        <f t="shared" si="41"/>
        <v>#NUM!</v>
      </c>
      <c r="D196" t="e">
        <f t="shared" si="42"/>
        <v>#NUM!</v>
      </c>
      <c r="E196" t="e">
        <f t="shared" si="40"/>
        <v>#NUM!</v>
      </c>
    </row>
    <row r="197" spans="1:5" x14ac:dyDescent="0.2">
      <c r="A197">
        <f t="shared" si="36"/>
        <v>-2.234</v>
      </c>
      <c r="B197" t="e">
        <f t="shared" si="37"/>
        <v>#NUM!</v>
      </c>
      <c r="C197" t="e">
        <f t="shared" si="41"/>
        <v>#NUM!</v>
      </c>
      <c r="D197" t="e">
        <f t="shared" si="42"/>
        <v>#NUM!</v>
      </c>
      <c r="E197" t="e">
        <f t="shared" si="40"/>
        <v>#NUM!</v>
      </c>
    </row>
    <row r="198" spans="1:5" x14ac:dyDescent="0.2">
      <c r="A198">
        <f t="shared" si="36"/>
        <v>-2.234</v>
      </c>
      <c r="B198" t="e">
        <f t="shared" si="37"/>
        <v>#NUM!</v>
      </c>
      <c r="C198" t="e">
        <f t="shared" si="41"/>
        <v>#NUM!</v>
      </c>
      <c r="D198" t="e">
        <f t="shared" si="42"/>
        <v>#NUM!</v>
      </c>
      <c r="E198" t="e">
        <f t="shared" si="40"/>
        <v>#NUM!</v>
      </c>
    </row>
    <row r="199" spans="1:5" x14ac:dyDescent="0.2">
      <c r="A199">
        <f t="shared" ref="A199:A214" si="43">A89-(2*1.117)</f>
        <v>-2.234</v>
      </c>
      <c r="B199" t="e">
        <f t="shared" ref="B199:B214" si="44">EXP(2.902625+(2.4818*LN(A199)))+EXP(4.841987+(2.3323*LN(A199)))</f>
        <v>#NUM!</v>
      </c>
      <c r="C199" t="e">
        <f t="shared" si="41"/>
        <v>#NUM!</v>
      </c>
      <c r="D199" t="e">
        <f t="shared" si="42"/>
        <v>#NUM!</v>
      </c>
      <c r="E199" t="e">
        <f t="shared" ref="E199:E203" si="45">(B199+C199+D199)/1000000</f>
        <v>#NUM!</v>
      </c>
    </row>
    <row r="200" spans="1:5" x14ac:dyDescent="0.2">
      <c r="A200">
        <f t="shared" si="43"/>
        <v>-2.234</v>
      </c>
      <c r="B200" t="e">
        <f t="shared" si="44"/>
        <v>#NUM!</v>
      </c>
      <c r="C200" t="e">
        <f t="shared" si="41"/>
        <v>#NUM!</v>
      </c>
      <c r="D200" t="e">
        <f t="shared" si="42"/>
        <v>#NUM!</v>
      </c>
      <c r="E200" t="e">
        <f t="shared" si="45"/>
        <v>#NUM!</v>
      </c>
    </row>
    <row r="201" spans="1:5" x14ac:dyDescent="0.2">
      <c r="A201">
        <f t="shared" si="43"/>
        <v>-2.234</v>
      </c>
      <c r="B201" t="e">
        <f t="shared" si="44"/>
        <v>#NUM!</v>
      </c>
      <c r="C201" t="e">
        <f t="shared" si="41"/>
        <v>#NUM!</v>
      </c>
      <c r="D201" t="e">
        <f t="shared" si="42"/>
        <v>#NUM!</v>
      </c>
      <c r="E201" t="e">
        <f t="shared" si="45"/>
        <v>#NUM!</v>
      </c>
    </row>
    <row r="202" spans="1:5" x14ac:dyDescent="0.2">
      <c r="A202">
        <f t="shared" si="43"/>
        <v>-2.234</v>
      </c>
      <c r="B202" t="e">
        <f t="shared" si="44"/>
        <v>#NUM!</v>
      </c>
      <c r="C202" t="e">
        <f t="shared" si="41"/>
        <v>#NUM!</v>
      </c>
      <c r="D202" t="e">
        <f t="shared" si="42"/>
        <v>#NUM!</v>
      </c>
      <c r="E202" t="e">
        <f t="shared" si="45"/>
        <v>#NUM!</v>
      </c>
    </row>
    <row r="203" spans="1:5" x14ac:dyDescent="0.2">
      <c r="A203">
        <f t="shared" si="43"/>
        <v>-2.234</v>
      </c>
      <c r="B203" t="e">
        <f t="shared" si="44"/>
        <v>#NUM!</v>
      </c>
      <c r="C203" t="e">
        <f t="shared" si="41"/>
        <v>#NUM!</v>
      </c>
      <c r="D203" t="e">
        <f t="shared" si="42"/>
        <v>#NUM!</v>
      </c>
      <c r="E203" t="e">
        <f t="shared" si="45"/>
        <v>#NUM!</v>
      </c>
    </row>
    <row r="204" spans="1:5" x14ac:dyDescent="0.2">
      <c r="A204">
        <f t="shared" si="43"/>
        <v>-2.234</v>
      </c>
      <c r="B204" t="e">
        <f t="shared" si="44"/>
        <v>#NUM!</v>
      </c>
      <c r="C204" t="e">
        <f t="shared" si="41"/>
        <v>#NUM!</v>
      </c>
      <c r="D204" t="e">
        <f t="shared" si="42"/>
        <v>#NUM!</v>
      </c>
    </row>
    <row r="205" spans="1:5" x14ac:dyDescent="0.2">
      <c r="A205">
        <f t="shared" si="43"/>
        <v>-2.234</v>
      </c>
      <c r="B205" t="e">
        <f t="shared" si="44"/>
        <v>#NUM!</v>
      </c>
      <c r="C205" t="e">
        <f t="shared" si="41"/>
        <v>#NUM!</v>
      </c>
      <c r="D205" t="e">
        <f t="shared" si="42"/>
        <v>#NUM!</v>
      </c>
    </row>
    <row r="206" spans="1:5" x14ac:dyDescent="0.2">
      <c r="A206">
        <f t="shared" si="43"/>
        <v>-2.234</v>
      </c>
      <c r="B206" t="e">
        <f t="shared" si="44"/>
        <v>#NUM!</v>
      </c>
      <c r="C206" t="e">
        <f t="shared" si="41"/>
        <v>#NUM!</v>
      </c>
      <c r="D206" t="e">
        <f t="shared" si="42"/>
        <v>#NUM!</v>
      </c>
    </row>
    <row r="207" spans="1:5" x14ac:dyDescent="0.2">
      <c r="A207">
        <f t="shared" si="43"/>
        <v>-2.234</v>
      </c>
      <c r="B207" t="e">
        <f t="shared" si="44"/>
        <v>#NUM!</v>
      </c>
      <c r="C207" t="e">
        <f t="shared" si="41"/>
        <v>#NUM!</v>
      </c>
      <c r="D207" t="e">
        <f t="shared" si="42"/>
        <v>#NUM!</v>
      </c>
    </row>
    <row r="208" spans="1:5" x14ac:dyDescent="0.2">
      <c r="A208">
        <f t="shared" si="43"/>
        <v>-2.234</v>
      </c>
      <c r="B208" t="e">
        <f t="shared" si="44"/>
        <v>#NUM!</v>
      </c>
      <c r="C208" t="e">
        <f t="shared" si="41"/>
        <v>#NUM!</v>
      </c>
      <c r="D208" t="e">
        <f t="shared" si="42"/>
        <v>#NUM!</v>
      </c>
    </row>
    <row r="209" spans="1:5" x14ac:dyDescent="0.2">
      <c r="A209">
        <f t="shared" si="43"/>
        <v>-2.234</v>
      </c>
      <c r="B209" t="e">
        <f t="shared" si="44"/>
        <v>#NUM!</v>
      </c>
      <c r="C209" t="e">
        <f t="shared" si="41"/>
        <v>#NUM!</v>
      </c>
      <c r="D209" t="e">
        <f t="shared" si="42"/>
        <v>#NUM!</v>
      </c>
    </row>
    <row r="210" spans="1:5" x14ac:dyDescent="0.2">
      <c r="A210">
        <f t="shared" si="43"/>
        <v>-2.234</v>
      </c>
      <c r="B210" t="e">
        <f t="shared" si="44"/>
        <v>#NUM!</v>
      </c>
      <c r="C210" t="e">
        <f t="shared" si="41"/>
        <v>#NUM!</v>
      </c>
      <c r="D210" t="e">
        <f t="shared" si="42"/>
        <v>#NUM!</v>
      </c>
    </row>
    <row r="211" spans="1:5" x14ac:dyDescent="0.2">
      <c r="A211">
        <f t="shared" si="43"/>
        <v>-2.234</v>
      </c>
      <c r="B211" t="e">
        <f t="shared" si="44"/>
        <v>#NUM!</v>
      </c>
      <c r="C211" t="e">
        <f t="shared" si="41"/>
        <v>#NUM!</v>
      </c>
      <c r="D211" t="e">
        <f t="shared" si="42"/>
        <v>#NUM!</v>
      </c>
    </row>
    <row r="212" spans="1:5" x14ac:dyDescent="0.2">
      <c r="A212">
        <f t="shared" si="43"/>
        <v>-2.234</v>
      </c>
      <c r="B212" t="e">
        <f t="shared" si="44"/>
        <v>#NUM!</v>
      </c>
      <c r="C212" t="e">
        <f t="shared" si="41"/>
        <v>#NUM!</v>
      </c>
      <c r="D212" t="e">
        <f t="shared" si="42"/>
        <v>#NUM!</v>
      </c>
    </row>
    <row r="213" spans="1:5" x14ac:dyDescent="0.2">
      <c r="A213">
        <f t="shared" si="43"/>
        <v>-2.234</v>
      </c>
      <c r="B213" t="e">
        <f t="shared" si="44"/>
        <v>#NUM!</v>
      </c>
      <c r="C213" t="e">
        <f t="shared" si="41"/>
        <v>#NUM!</v>
      </c>
      <c r="D213" t="e">
        <f t="shared" si="42"/>
        <v>#NUM!</v>
      </c>
    </row>
    <row r="214" spans="1:5" x14ac:dyDescent="0.2">
      <c r="A214">
        <f t="shared" si="43"/>
        <v>-2.234</v>
      </c>
      <c r="B214" t="e">
        <f t="shared" si="44"/>
        <v>#NUM!</v>
      </c>
      <c r="C214" t="e">
        <f t="shared" si="41"/>
        <v>#NUM!</v>
      </c>
      <c r="D214" t="e">
        <f t="shared" si="42"/>
        <v>#NUM!</v>
      </c>
    </row>
    <row r="218" spans="1:5" x14ac:dyDescent="0.2">
      <c r="A218" t="s">
        <v>34</v>
      </c>
      <c r="E218" t="e">
        <f>SUM(E134:E216)</f>
        <v>#NUM!</v>
      </c>
    </row>
    <row r="219" spans="1:5" x14ac:dyDescent="0.2">
      <c r="A219" t="s">
        <v>35</v>
      </c>
      <c r="E219" t="e">
        <f>E218/0.8</f>
        <v>#NUM!</v>
      </c>
    </row>
    <row r="222" spans="1:5" x14ac:dyDescent="0.2">
      <c r="B222" t="s">
        <v>36</v>
      </c>
    </row>
    <row r="223" spans="1:5" x14ac:dyDescent="0.2">
      <c r="B223" t="e">
        <f>H129+E219</f>
        <v>#NUM!</v>
      </c>
    </row>
    <row r="229" spans="2:4" x14ac:dyDescent="0.2">
      <c r="B229" s="2" t="s">
        <v>80</v>
      </c>
    </row>
    <row r="232" spans="2:4" x14ac:dyDescent="0.2">
      <c r="B232" t="s">
        <v>19</v>
      </c>
      <c r="C232" t="e">
        <f>D113</f>
        <v>#NUM!</v>
      </c>
      <c r="D232" t="s">
        <v>81</v>
      </c>
    </row>
    <row r="233" spans="2:4" x14ac:dyDescent="0.2">
      <c r="B233" t="s">
        <v>20</v>
      </c>
      <c r="C233" t="e">
        <f>B223</f>
        <v>#NUM!</v>
      </c>
      <c r="D233" t="s">
        <v>81</v>
      </c>
    </row>
    <row r="234" spans="2:4" x14ac:dyDescent="0.2">
      <c r="B234" t="s">
        <v>21</v>
      </c>
      <c r="C234" t="e">
        <f>C232-C233</f>
        <v>#NUM!</v>
      </c>
      <c r="D234" t="s">
        <v>81</v>
      </c>
    </row>
    <row r="236" spans="2:4" x14ac:dyDescent="0.2">
      <c r="B236" t="s">
        <v>22</v>
      </c>
    </row>
    <row r="237" spans="2:4" x14ac:dyDescent="0.2">
      <c r="B237" t="s">
        <v>23</v>
      </c>
    </row>
    <row r="238" spans="2:4" x14ac:dyDescent="0.2">
      <c r="B238" t="s">
        <v>24</v>
      </c>
      <c r="C238" t="e">
        <f>C234/10</f>
        <v>#NUM!</v>
      </c>
    </row>
    <row r="241" spans="2:4" x14ac:dyDescent="0.2">
      <c r="B241" t="s">
        <v>71</v>
      </c>
      <c r="C241" t="e">
        <f>C232/2</f>
        <v>#NUM!</v>
      </c>
      <c r="D241" t="s">
        <v>82</v>
      </c>
    </row>
    <row r="242" spans="2:4" x14ac:dyDescent="0.2">
      <c r="B242" t="s">
        <v>72</v>
      </c>
      <c r="C242" t="e">
        <f>C233/2</f>
        <v>#NUM!</v>
      </c>
      <c r="D242" t="s">
        <v>82</v>
      </c>
    </row>
    <row r="243" spans="2:4" x14ac:dyDescent="0.2">
      <c r="B243" t="s">
        <v>21</v>
      </c>
      <c r="C243" t="e">
        <f>C234/2</f>
        <v>#NUM!</v>
      </c>
      <c r="D243" t="s">
        <v>82</v>
      </c>
    </row>
    <row r="246" spans="2:4" x14ac:dyDescent="0.2">
      <c r="B246" t="s">
        <v>37</v>
      </c>
    </row>
    <row r="247" spans="2:4" x14ac:dyDescent="0.2">
      <c r="B247" s="2" t="s">
        <v>38</v>
      </c>
    </row>
    <row r="248" spans="2:4" x14ac:dyDescent="0.2">
      <c r="B248" t="s">
        <v>26</v>
      </c>
      <c r="C248" t="e">
        <f>C238/2</f>
        <v>#NUM!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8"/>
  <sheetViews>
    <sheetView topLeftCell="A267" zoomScale="80" zoomScaleNormal="80" workbookViewId="0">
      <selection activeCell="B188" sqref="B188:E227"/>
    </sheetView>
  </sheetViews>
  <sheetFormatPr defaultRowHeight="12.75" x14ac:dyDescent="0.2"/>
  <sheetData>
    <row r="1" spans="1:9" x14ac:dyDescent="0.2">
      <c r="A1" s="6" t="s">
        <v>149</v>
      </c>
      <c r="B1" s="7"/>
      <c r="C1" s="7"/>
      <c r="D1" s="7"/>
    </row>
    <row r="2" spans="1:9" x14ac:dyDescent="0.2">
      <c r="A2" s="14"/>
      <c r="B2" s="13"/>
      <c r="C2" s="13"/>
      <c r="D2" s="13"/>
    </row>
    <row r="3" spans="1:9" x14ac:dyDescent="0.2">
      <c r="A3" s="2" t="s">
        <v>83</v>
      </c>
    </row>
    <row r="4" spans="1:9" x14ac:dyDescent="0.2">
      <c r="A4" s="2" t="s">
        <v>97</v>
      </c>
    </row>
    <row r="5" spans="1:9" x14ac:dyDescent="0.2">
      <c r="A5" t="str">
        <f>CONCATENATE("mon ",'Tree Biomass'!$C$3)</f>
        <v>mon 2024</v>
      </c>
    </row>
    <row r="6" spans="1:9" ht="13.5" thickBot="1" x14ac:dyDescent="0.25">
      <c r="A6" t="s">
        <v>140</v>
      </c>
      <c r="F6" t="s">
        <v>51</v>
      </c>
      <c r="H6" t="s">
        <v>54</v>
      </c>
      <c r="I6" t="s">
        <v>54</v>
      </c>
    </row>
    <row r="7" spans="1:9" ht="13.5" thickBot="1" x14ac:dyDescent="0.25">
      <c r="A7" s="3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t="s">
        <v>52</v>
      </c>
      <c r="G7" t="s">
        <v>53</v>
      </c>
      <c r="H7" t="s">
        <v>55</v>
      </c>
      <c r="I7" t="s">
        <v>56</v>
      </c>
    </row>
    <row r="8" spans="1:9" ht="13.5" thickTop="1" x14ac:dyDescent="0.2">
      <c r="A8">
        <v>1</v>
      </c>
      <c r="B8" s="45"/>
      <c r="C8" s="46"/>
      <c r="D8" s="47"/>
      <c r="E8" s="48"/>
      <c r="F8">
        <f t="shared" ref="F8" si="0">PI()*((B8/2)*(B8/2))</f>
        <v>0</v>
      </c>
      <c r="G8">
        <f t="shared" ref="G8" si="1">PI()*((C8/2)*(C8/2))</f>
        <v>0</v>
      </c>
      <c r="H8">
        <f t="shared" ref="H8" si="2">(D8*100)*(F8+G8+(SQRT(F8*G8)))/3</f>
        <v>0</v>
      </c>
      <c r="I8">
        <f>H8/1000000</f>
        <v>0</v>
      </c>
    </row>
    <row r="9" spans="1:9" x14ac:dyDescent="0.2">
      <c r="A9">
        <v>2</v>
      </c>
      <c r="B9" s="55"/>
      <c r="C9" s="56"/>
      <c r="D9" s="57"/>
      <c r="E9" s="58"/>
      <c r="F9">
        <f t="shared" ref="F9:F72" si="3">PI()*((B9/2)*(B9/2))</f>
        <v>0</v>
      </c>
      <c r="G9">
        <f t="shared" ref="G9:G72" si="4">PI()*((C9/2)*(C9/2))</f>
        <v>0</v>
      </c>
      <c r="H9">
        <f t="shared" ref="H9:H72" si="5">(D9*100)*(F9+G9+(SQRT(F9*G9)))/3</f>
        <v>0</v>
      </c>
      <c r="I9">
        <f t="shared" ref="I9:I72" si="6">H9/1000000</f>
        <v>0</v>
      </c>
    </row>
    <row r="10" spans="1:9" x14ac:dyDescent="0.2">
      <c r="A10">
        <v>3</v>
      </c>
      <c r="B10" s="55"/>
      <c r="C10" s="56"/>
      <c r="D10" s="57"/>
      <c r="E10" s="58"/>
      <c r="F10">
        <f t="shared" si="3"/>
        <v>0</v>
      </c>
      <c r="G10">
        <f t="shared" si="4"/>
        <v>0</v>
      </c>
      <c r="H10">
        <f t="shared" si="5"/>
        <v>0</v>
      </c>
      <c r="I10">
        <f t="shared" si="6"/>
        <v>0</v>
      </c>
    </row>
    <row r="11" spans="1:9" x14ac:dyDescent="0.2">
      <c r="A11">
        <v>4</v>
      </c>
      <c r="B11" s="55"/>
      <c r="C11" s="56"/>
      <c r="D11" s="57"/>
      <c r="E11" s="58"/>
      <c r="F11">
        <f t="shared" si="3"/>
        <v>0</v>
      </c>
      <c r="G11">
        <f t="shared" si="4"/>
        <v>0</v>
      </c>
      <c r="H11">
        <f t="shared" si="5"/>
        <v>0</v>
      </c>
      <c r="I11">
        <f t="shared" si="6"/>
        <v>0</v>
      </c>
    </row>
    <row r="12" spans="1:9" x14ac:dyDescent="0.2">
      <c r="A12">
        <v>5</v>
      </c>
      <c r="B12" s="55"/>
      <c r="C12" s="56"/>
      <c r="D12" s="57"/>
      <c r="E12" s="58"/>
      <c r="F12">
        <f t="shared" si="3"/>
        <v>0</v>
      </c>
      <c r="G12">
        <f t="shared" si="4"/>
        <v>0</v>
      </c>
      <c r="H12">
        <f t="shared" si="5"/>
        <v>0</v>
      </c>
      <c r="I12">
        <f t="shared" si="6"/>
        <v>0</v>
      </c>
    </row>
    <row r="13" spans="1:9" x14ac:dyDescent="0.2">
      <c r="A13">
        <v>6</v>
      </c>
      <c r="B13" s="55"/>
      <c r="C13" s="56"/>
      <c r="D13" s="57"/>
      <c r="E13" s="58"/>
      <c r="F13">
        <f t="shared" si="3"/>
        <v>0</v>
      </c>
      <c r="G13">
        <f t="shared" si="4"/>
        <v>0</v>
      </c>
      <c r="H13">
        <f t="shared" si="5"/>
        <v>0</v>
      </c>
      <c r="I13">
        <f t="shared" si="6"/>
        <v>0</v>
      </c>
    </row>
    <row r="14" spans="1:9" x14ac:dyDescent="0.2">
      <c r="A14">
        <v>7</v>
      </c>
      <c r="B14" s="55"/>
      <c r="C14" s="56"/>
      <c r="D14" s="57"/>
      <c r="E14" s="58"/>
      <c r="F14">
        <f t="shared" si="3"/>
        <v>0</v>
      </c>
      <c r="G14">
        <f t="shared" si="4"/>
        <v>0</v>
      </c>
      <c r="H14">
        <f t="shared" si="5"/>
        <v>0</v>
      </c>
      <c r="I14">
        <f t="shared" si="6"/>
        <v>0</v>
      </c>
    </row>
    <row r="15" spans="1:9" x14ac:dyDescent="0.2">
      <c r="A15">
        <v>8</v>
      </c>
      <c r="B15" s="55"/>
      <c r="C15" s="56"/>
      <c r="D15" s="57"/>
      <c r="E15" s="58"/>
      <c r="F15">
        <f t="shared" si="3"/>
        <v>0</v>
      </c>
      <c r="G15">
        <f t="shared" si="4"/>
        <v>0</v>
      </c>
      <c r="H15">
        <f t="shared" si="5"/>
        <v>0</v>
      </c>
      <c r="I15">
        <f t="shared" si="6"/>
        <v>0</v>
      </c>
    </row>
    <row r="16" spans="1:9" x14ac:dyDescent="0.2">
      <c r="A16">
        <v>9</v>
      </c>
      <c r="B16" s="55"/>
      <c r="C16" s="56"/>
      <c r="D16" s="57"/>
      <c r="E16" s="58"/>
      <c r="F16">
        <f t="shared" si="3"/>
        <v>0</v>
      </c>
      <c r="G16">
        <f t="shared" si="4"/>
        <v>0</v>
      </c>
      <c r="H16">
        <f t="shared" si="5"/>
        <v>0</v>
      </c>
      <c r="I16">
        <f t="shared" si="6"/>
        <v>0</v>
      </c>
    </row>
    <row r="17" spans="1:9" x14ac:dyDescent="0.2">
      <c r="A17">
        <v>10</v>
      </c>
      <c r="B17" s="55"/>
      <c r="C17" s="56"/>
      <c r="D17" s="57"/>
      <c r="E17" s="58"/>
      <c r="F17">
        <f t="shared" si="3"/>
        <v>0</v>
      </c>
      <c r="G17">
        <f t="shared" si="4"/>
        <v>0</v>
      </c>
      <c r="H17">
        <f t="shared" si="5"/>
        <v>0</v>
      </c>
      <c r="I17">
        <f t="shared" si="6"/>
        <v>0</v>
      </c>
    </row>
    <row r="18" spans="1:9" x14ac:dyDescent="0.2">
      <c r="A18">
        <v>11</v>
      </c>
      <c r="B18" s="55"/>
      <c r="C18" s="56"/>
      <c r="D18" s="57"/>
      <c r="E18" s="58"/>
      <c r="F18">
        <f t="shared" si="3"/>
        <v>0</v>
      </c>
      <c r="G18">
        <f t="shared" si="4"/>
        <v>0</v>
      </c>
      <c r="H18">
        <f t="shared" si="5"/>
        <v>0</v>
      </c>
      <c r="I18">
        <f t="shared" si="6"/>
        <v>0</v>
      </c>
    </row>
    <row r="19" spans="1:9" x14ac:dyDescent="0.2">
      <c r="A19">
        <v>12</v>
      </c>
      <c r="B19" s="55"/>
      <c r="C19" s="56"/>
      <c r="D19" s="57"/>
      <c r="E19" s="58"/>
      <c r="F19">
        <f t="shared" si="3"/>
        <v>0</v>
      </c>
      <c r="G19">
        <f t="shared" si="4"/>
        <v>0</v>
      </c>
      <c r="H19">
        <f t="shared" si="5"/>
        <v>0</v>
      </c>
      <c r="I19">
        <f t="shared" si="6"/>
        <v>0</v>
      </c>
    </row>
    <row r="20" spans="1:9" x14ac:dyDescent="0.2">
      <c r="A20">
        <v>13</v>
      </c>
      <c r="B20" s="55"/>
      <c r="C20" s="56"/>
      <c r="D20" s="57"/>
      <c r="E20" s="58"/>
      <c r="F20">
        <f t="shared" si="3"/>
        <v>0</v>
      </c>
      <c r="G20">
        <f t="shared" si="4"/>
        <v>0</v>
      </c>
      <c r="H20">
        <f t="shared" si="5"/>
        <v>0</v>
      </c>
      <c r="I20">
        <f t="shared" si="6"/>
        <v>0</v>
      </c>
    </row>
    <row r="21" spans="1:9" x14ac:dyDescent="0.2">
      <c r="A21">
        <v>14</v>
      </c>
      <c r="B21" s="55"/>
      <c r="C21" s="56"/>
      <c r="D21" s="57"/>
      <c r="E21" s="58"/>
      <c r="F21">
        <f t="shared" si="3"/>
        <v>0</v>
      </c>
      <c r="G21">
        <f t="shared" si="4"/>
        <v>0</v>
      </c>
      <c r="H21">
        <f t="shared" si="5"/>
        <v>0</v>
      </c>
      <c r="I21">
        <f t="shared" si="6"/>
        <v>0</v>
      </c>
    </row>
    <row r="22" spans="1:9" x14ac:dyDescent="0.2">
      <c r="A22">
        <v>15</v>
      </c>
      <c r="B22" s="55"/>
      <c r="C22" s="56"/>
      <c r="D22" s="57"/>
      <c r="E22" s="58"/>
      <c r="F22">
        <f t="shared" si="3"/>
        <v>0</v>
      </c>
      <c r="G22">
        <f t="shared" si="4"/>
        <v>0</v>
      </c>
      <c r="H22">
        <f t="shared" si="5"/>
        <v>0</v>
      </c>
      <c r="I22">
        <f t="shared" si="6"/>
        <v>0</v>
      </c>
    </row>
    <row r="23" spans="1:9" x14ac:dyDescent="0.2">
      <c r="A23">
        <v>16</v>
      </c>
      <c r="B23" s="55"/>
      <c r="C23" s="56"/>
      <c r="D23" s="57"/>
      <c r="E23" s="58"/>
      <c r="F23">
        <f t="shared" si="3"/>
        <v>0</v>
      </c>
      <c r="G23">
        <f t="shared" si="4"/>
        <v>0</v>
      </c>
      <c r="H23">
        <f t="shared" si="5"/>
        <v>0</v>
      </c>
      <c r="I23">
        <f t="shared" si="6"/>
        <v>0</v>
      </c>
    </row>
    <row r="24" spans="1:9" x14ac:dyDescent="0.2">
      <c r="A24">
        <v>17</v>
      </c>
      <c r="B24" s="55"/>
      <c r="C24" s="56"/>
      <c r="D24" s="57"/>
      <c r="E24" s="58"/>
      <c r="F24">
        <f t="shared" si="3"/>
        <v>0</v>
      </c>
      <c r="G24">
        <f t="shared" si="4"/>
        <v>0</v>
      </c>
      <c r="H24">
        <f t="shared" si="5"/>
        <v>0</v>
      </c>
      <c r="I24">
        <f t="shared" si="6"/>
        <v>0</v>
      </c>
    </row>
    <row r="25" spans="1:9" x14ac:dyDescent="0.2">
      <c r="A25">
        <v>18</v>
      </c>
      <c r="B25" s="55"/>
      <c r="C25" s="56"/>
      <c r="D25" s="57"/>
      <c r="E25" s="58"/>
      <c r="F25">
        <f t="shared" si="3"/>
        <v>0</v>
      </c>
      <c r="G25">
        <f t="shared" si="4"/>
        <v>0</v>
      </c>
      <c r="H25">
        <f t="shared" si="5"/>
        <v>0</v>
      </c>
      <c r="I25">
        <f t="shared" si="6"/>
        <v>0</v>
      </c>
    </row>
    <row r="26" spans="1:9" x14ac:dyDescent="0.2">
      <c r="A26">
        <v>19</v>
      </c>
      <c r="B26" s="55"/>
      <c r="C26" s="56"/>
      <c r="D26" s="57"/>
      <c r="E26" s="58"/>
      <c r="F26">
        <f t="shared" si="3"/>
        <v>0</v>
      </c>
      <c r="G26">
        <f t="shared" si="4"/>
        <v>0</v>
      </c>
      <c r="H26">
        <f t="shared" si="5"/>
        <v>0</v>
      </c>
      <c r="I26">
        <f t="shared" si="6"/>
        <v>0</v>
      </c>
    </row>
    <row r="27" spans="1:9" x14ac:dyDescent="0.2">
      <c r="A27">
        <v>20</v>
      </c>
      <c r="B27" s="55"/>
      <c r="C27" s="56"/>
      <c r="D27" s="57"/>
      <c r="E27" s="58"/>
      <c r="F27">
        <f t="shared" si="3"/>
        <v>0</v>
      </c>
      <c r="G27">
        <f t="shared" si="4"/>
        <v>0</v>
      </c>
      <c r="H27">
        <f t="shared" si="5"/>
        <v>0</v>
      </c>
      <c r="I27">
        <f t="shared" si="6"/>
        <v>0</v>
      </c>
    </row>
    <row r="28" spans="1:9" x14ac:dyDescent="0.2">
      <c r="A28">
        <v>21</v>
      </c>
      <c r="B28" s="55"/>
      <c r="C28" s="56"/>
      <c r="D28" s="57"/>
      <c r="E28" s="58"/>
      <c r="F28">
        <f t="shared" si="3"/>
        <v>0</v>
      </c>
      <c r="G28">
        <f t="shared" si="4"/>
        <v>0</v>
      </c>
      <c r="H28">
        <f t="shared" si="5"/>
        <v>0</v>
      </c>
      <c r="I28">
        <f t="shared" si="6"/>
        <v>0</v>
      </c>
    </row>
    <row r="29" spans="1:9" x14ac:dyDescent="0.2">
      <c r="A29">
        <v>22</v>
      </c>
      <c r="B29" s="55"/>
      <c r="C29" s="56"/>
      <c r="D29" s="57"/>
      <c r="E29" s="58"/>
      <c r="F29">
        <f t="shared" si="3"/>
        <v>0</v>
      </c>
      <c r="G29">
        <f t="shared" si="4"/>
        <v>0</v>
      </c>
      <c r="H29">
        <f t="shared" si="5"/>
        <v>0</v>
      </c>
      <c r="I29">
        <f t="shared" si="6"/>
        <v>0</v>
      </c>
    </row>
    <row r="30" spans="1:9" x14ac:dyDescent="0.2">
      <c r="A30">
        <v>23</v>
      </c>
      <c r="B30" s="55"/>
      <c r="C30" s="56"/>
      <c r="D30" s="57"/>
      <c r="E30" s="58"/>
      <c r="F30">
        <f t="shared" si="3"/>
        <v>0</v>
      </c>
      <c r="G30">
        <f t="shared" si="4"/>
        <v>0</v>
      </c>
      <c r="H30">
        <f t="shared" si="5"/>
        <v>0</v>
      </c>
      <c r="I30">
        <f t="shared" si="6"/>
        <v>0</v>
      </c>
    </row>
    <row r="31" spans="1:9" x14ac:dyDescent="0.2">
      <c r="A31">
        <v>24</v>
      </c>
      <c r="B31" s="55"/>
      <c r="C31" s="56"/>
      <c r="D31" s="57"/>
      <c r="E31" s="58"/>
      <c r="F31">
        <f t="shared" si="3"/>
        <v>0</v>
      </c>
      <c r="G31">
        <f t="shared" si="4"/>
        <v>0</v>
      </c>
      <c r="H31">
        <f t="shared" si="5"/>
        <v>0</v>
      </c>
      <c r="I31">
        <f t="shared" si="6"/>
        <v>0</v>
      </c>
    </row>
    <row r="32" spans="1:9" x14ac:dyDescent="0.2">
      <c r="A32">
        <v>25</v>
      </c>
      <c r="B32" s="55"/>
      <c r="C32" s="56"/>
      <c r="D32" s="57"/>
      <c r="E32" s="58"/>
      <c r="F32">
        <f t="shared" si="3"/>
        <v>0</v>
      </c>
      <c r="G32">
        <f t="shared" si="4"/>
        <v>0</v>
      </c>
      <c r="H32">
        <f t="shared" si="5"/>
        <v>0</v>
      </c>
      <c r="I32">
        <f t="shared" si="6"/>
        <v>0</v>
      </c>
    </row>
    <row r="33" spans="1:9" x14ac:dyDescent="0.2">
      <c r="A33">
        <v>26</v>
      </c>
      <c r="B33" s="55"/>
      <c r="C33" s="56"/>
      <c r="D33" s="57"/>
      <c r="E33" s="58"/>
      <c r="F33">
        <f t="shared" si="3"/>
        <v>0</v>
      </c>
      <c r="G33">
        <f t="shared" si="4"/>
        <v>0</v>
      </c>
      <c r="H33">
        <f t="shared" si="5"/>
        <v>0</v>
      </c>
      <c r="I33">
        <f t="shared" si="6"/>
        <v>0</v>
      </c>
    </row>
    <row r="34" spans="1:9" x14ac:dyDescent="0.2">
      <c r="A34">
        <v>27</v>
      </c>
      <c r="B34" s="55"/>
      <c r="C34" s="56"/>
      <c r="D34" s="57"/>
      <c r="E34" s="58"/>
      <c r="F34">
        <f t="shared" si="3"/>
        <v>0</v>
      </c>
      <c r="G34">
        <f t="shared" si="4"/>
        <v>0</v>
      </c>
      <c r="H34">
        <f t="shared" si="5"/>
        <v>0</v>
      </c>
      <c r="I34">
        <f t="shared" si="6"/>
        <v>0</v>
      </c>
    </row>
    <row r="35" spans="1:9" x14ac:dyDescent="0.2">
      <c r="A35">
        <v>28</v>
      </c>
      <c r="B35" s="55"/>
      <c r="C35" s="56"/>
      <c r="D35" s="57"/>
      <c r="E35" s="58"/>
      <c r="F35">
        <f t="shared" si="3"/>
        <v>0</v>
      </c>
      <c r="G35">
        <f t="shared" si="4"/>
        <v>0</v>
      </c>
      <c r="H35">
        <f t="shared" si="5"/>
        <v>0</v>
      </c>
      <c r="I35">
        <f t="shared" si="6"/>
        <v>0</v>
      </c>
    </row>
    <row r="36" spans="1:9" x14ac:dyDescent="0.2">
      <c r="A36">
        <v>29</v>
      </c>
      <c r="B36" s="55"/>
      <c r="C36" s="56"/>
      <c r="D36" s="57"/>
      <c r="E36" s="58"/>
      <c r="F36">
        <f t="shared" si="3"/>
        <v>0</v>
      </c>
      <c r="G36">
        <f t="shared" si="4"/>
        <v>0</v>
      </c>
      <c r="H36">
        <f t="shared" si="5"/>
        <v>0</v>
      </c>
      <c r="I36">
        <f t="shared" si="6"/>
        <v>0</v>
      </c>
    </row>
    <row r="37" spans="1:9" x14ac:dyDescent="0.2">
      <c r="A37">
        <v>30</v>
      </c>
      <c r="B37" s="55"/>
      <c r="C37" s="56"/>
      <c r="D37" s="57"/>
      <c r="E37" s="58"/>
      <c r="F37">
        <f t="shared" si="3"/>
        <v>0</v>
      </c>
      <c r="G37">
        <f t="shared" si="4"/>
        <v>0</v>
      </c>
      <c r="H37">
        <f t="shared" si="5"/>
        <v>0</v>
      </c>
      <c r="I37">
        <f t="shared" si="6"/>
        <v>0</v>
      </c>
    </row>
    <row r="38" spans="1:9" x14ac:dyDescent="0.2">
      <c r="A38">
        <v>31</v>
      </c>
      <c r="B38" s="55"/>
      <c r="C38" s="56"/>
      <c r="D38" s="57"/>
      <c r="E38" s="58"/>
      <c r="F38">
        <f t="shared" si="3"/>
        <v>0</v>
      </c>
      <c r="G38">
        <f t="shared" si="4"/>
        <v>0</v>
      </c>
      <c r="H38">
        <f t="shared" si="5"/>
        <v>0</v>
      </c>
      <c r="I38">
        <f t="shared" si="6"/>
        <v>0</v>
      </c>
    </row>
    <row r="39" spans="1:9" x14ac:dyDescent="0.2">
      <c r="A39">
        <v>32</v>
      </c>
      <c r="B39" s="55"/>
      <c r="C39" s="56"/>
      <c r="D39" s="57"/>
      <c r="E39" s="58"/>
      <c r="F39">
        <f t="shared" si="3"/>
        <v>0</v>
      </c>
      <c r="G39">
        <f t="shared" si="4"/>
        <v>0</v>
      </c>
      <c r="H39">
        <f t="shared" si="5"/>
        <v>0</v>
      </c>
      <c r="I39">
        <f t="shared" si="6"/>
        <v>0</v>
      </c>
    </row>
    <row r="40" spans="1:9" x14ac:dyDescent="0.2">
      <c r="A40">
        <v>33</v>
      </c>
      <c r="B40" s="55"/>
      <c r="C40" s="56"/>
      <c r="D40" s="57"/>
      <c r="E40" s="58"/>
      <c r="F40">
        <f t="shared" si="3"/>
        <v>0</v>
      </c>
      <c r="G40">
        <f t="shared" si="4"/>
        <v>0</v>
      </c>
      <c r="H40">
        <f t="shared" si="5"/>
        <v>0</v>
      </c>
      <c r="I40">
        <f t="shared" si="6"/>
        <v>0</v>
      </c>
    </row>
    <row r="41" spans="1:9" x14ac:dyDescent="0.2">
      <c r="A41">
        <v>34</v>
      </c>
      <c r="B41" s="55"/>
      <c r="C41" s="56"/>
      <c r="D41" s="57"/>
      <c r="E41" s="58"/>
      <c r="F41">
        <f t="shared" si="3"/>
        <v>0</v>
      </c>
      <c r="G41">
        <f t="shared" si="4"/>
        <v>0</v>
      </c>
      <c r="H41">
        <f t="shared" si="5"/>
        <v>0</v>
      </c>
      <c r="I41">
        <f t="shared" si="6"/>
        <v>0</v>
      </c>
    </row>
    <row r="42" spans="1:9" x14ac:dyDescent="0.2">
      <c r="A42">
        <v>35</v>
      </c>
      <c r="B42" s="55"/>
      <c r="C42" s="56"/>
      <c r="D42" s="57"/>
      <c r="E42" s="58"/>
      <c r="F42">
        <f t="shared" si="3"/>
        <v>0</v>
      </c>
      <c r="G42">
        <f t="shared" si="4"/>
        <v>0</v>
      </c>
      <c r="H42">
        <f t="shared" si="5"/>
        <v>0</v>
      </c>
      <c r="I42">
        <f t="shared" si="6"/>
        <v>0</v>
      </c>
    </row>
    <row r="43" spans="1:9" x14ac:dyDescent="0.2">
      <c r="A43">
        <v>36</v>
      </c>
      <c r="B43" s="55"/>
      <c r="C43" s="56"/>
      <c r="D43" s="57"/>
      <c r="E43" s="58"/>
      <c r="F43">
        <f t="shared" si="3"/>
        <v>0</v>
      </c>
      <c r="G43">
        <f t="shared" si="4"/>
        <v>0</v>
      </c>
      <c r="H43">
        <f t="shared" si="5"/>
        <v>0</v>
      </c>
      <c r="I43">
        <f t="shared" si="6"/>
        <v>0</v>
      </c>
    </row>
    <row r="44" spans="1:9" x14ac:dyDescent="0.2">
      <c r="A44">
        <v>37</v>
      </c>
      <c r="B44" s="55"/>
      <c r="C44" s="56"/>
      <c r="D44" s="57"/>
      <c r="E44" s="58"/>
      <c r="F44">
        <f t="shared" si="3"/>
        <v>0</v>
      </c>
      <c r="G44">
        <f t="shared" si="4"/>
        <v>0</v>
      </c>
      <c r="H44">
        <f t="shared" si="5"/>
        <v>0</v>
      </c>
      <c r="I44">
        <f t="shared" si="6"/>
        <v>0</v>
      </c>
    </row>
    <row r="45" spans="1:9" x14ac:dyDescent="0.2">
      <c r="A45">
        <v>38</v>
      </c>
      <c r="B45" s="55"/>
      <c r="C45" s="56"/>
      <c r="D45" s="57"/>
      <c r="E45" s="58"/>
      <c r="F45">
        <f t="shared" si="3"/>
        <v>0</v>
      </c>
      <c r="G45">
        <f t="shared" si="4"/>
        <v>0</v>
      </c>
      <c r="H45">
        <f t="shared" si="5"/>
        <v>0</v>
      </c>
      <c r="I45">
        <f t="shared" si="6"/>
        <v>0</v>
      </c>
    </row>
    <row r="46" spans="1:9" x14ac:dyDescent="0.2">
      <c r="A46">
        <v>39</v>
      </c>
      <c r="B46" s="55"/>
      <c r="C46" s="56"/>
      <c r="D46" s="57"/>
      <c r="E46" s="58"/>
      <c r="F46">
        <f t="shared" si="3"/>
        <v>0</v>
      </c>
      <c r="G46">
        <f t="shared" si="4"/>
        <v>0</v>
      </c>
      <c r="H46">
        <f t="shared" si="5"/>
        <v>0</v>
      </c>
      <c r="I46">
        <f t="shared" si="6"/>
        <v>0</v>
      </c>
    </row>
    <row r="47" spans="1:9" x14ac:dyDescent="0.2">
      <c r="A47">
        <v>40</v>
      </c>
      <c r="B47" s="49"/>
      <c r="C47" s="31"/>
      <c r="D47" s="50"/>
      <c r="E47" s="35"/>
      <c r="F47">
        <f t="shared" si="3"/>
        <v>0</v>
      </c>
      <c r="G47">
        <f t="shared" si="4"/>
        <v>0</v>
      </c>
      <c r="H47">
        <f t="shared" si="5"/>
        <v>0</v>
      </c>
      <c r="I47">
        <f t="shared" si="6"/>
        <v>0</v>
      </c>
    </row>
    <row r="48" spans="1:9" x14ac:dyDescent="0.2">
      <c r="A48">
        <v>41</v>
      </c>
      <c r="B48" s="49"/>
      <c r="C48" s="31"/>
      <c r="D48" s="50"/>
      <c r="E48" s="35"/>
      <c r="F48">
        <f t="shared" si="3"/>
        <v>0</v>
      </c>
      <c r="G48">
        <f t="shared" si="4"/>
        <v>0</v>
      </c>
      <c r="H48">
        <f t="shared" si="5"/>
        <v>0</v>
      </c>
      <c r="I48">
        <f t="shared" si="6"/>
        <v>0</v>
      </c>
    </row>
    <row r="49" spans="1:9" x14ac:dyDescent="0.2">
      <c r="A49">
        <v>42</v>
      </c>
      <c r="B49" s="49"/>
      <c r="C49" s="31"/>
      <c r="D49" s="50"/>
      <c r="E49" s="35"/>
      <c r="F49">
        <f t="shared" si="3"/>
        <v>0</v>
      </c>
      <c r="G49">
        <f t="shared" si="4"/>
        <v>0</v>
      </c>
      <c r="H49">
        <f t="shared" si="5"/>
        <v>0</v>
      </c>
      <c r="I49">
        <f t="shared" si="6"/>
        <v>0</v>
      </c>
    </row>
    <row r="50" spans="1:9" x14ac:dyDescent="0.2">
      <c r="A50">
        <v>43</v>
      </c>
      <c r="B50" s="49"/>
      <c r="C50" s="31"/>
      <c r="D50" s="50"/>
      <c r="E50" s="35"/>
      <c r="F50">
        <f t="shared" si="3"/>
        <v>0</v>
      </c>
      <c r="G50">
        <f t="shared" si="4"/>
        <v>0</v>
      </c>
      <c r="H50">
        <f t="shared" si="5"/>
        <v>0</v>
      </c>
      <c r="I50">
        <f t="shared" si="6"/>
        <v>0</v>
      </c>
    </row>
    <row r="51" spans="1:9" x14ac:dyDescent="0.2">
      <c r="A51">
        <v>44</v>
      </c>
      <c r="B51" s="49"/>
      <c r="C51" s="31"/>
      <c r="D51" s="50"/>
      <c r="E51" s="35"/>
      <c r="F51">
        <f t="shared" si="3"/>
        <v>0</v>
      </c>
      <c r="G51">
        <f t="shared" si="4"/>
        <v>0</v>
      </c>
      <c r="H51">
        <f t="shared" si="5"/>
        <v>0</v>
      </c>
      <c r="I51">
        <f t="shared" si="6"/>
        <v>0</v>
      </c>
    </row>
    <row r="52" spans="1:9" x14ac:dyDescent="0.2">
      <c r="A52">
        <v>45</v>
      </c>
      <c r="B52" s="49"/>
      <c r="C52" s="31"/>
      <c r="D52" s="50"/>
      <c r="E52" s="35"/>
      <c r="F52">
        <f t="shared" si="3"/>
        <v>0</v>
      </c>
      <c r="G52">
        <f t="shared" si="4"/>
        <v>0</v>
      </c>
      <c r="H52">
        <f t="shared" si="5"/>
        <v>0</v>
      </c>
      <c r="I52">
        <f t="shared" si="6"/>
        <v>0</v>
      </c>
    </row>
    <row r="53" spans="1:9" x14ac:dyDescent="0.2">
      <c r="A53">
        <v>46</v>
      </c>
      <c r="B53" s="49"/>
      <c r="C53" s="31"/>
      <c r="D53" s="50"/>
      <c r="E53" s="35"/>
      <c r="F53">
        <f t="shared" si="3"/>
        <v>0</v>
      </c>
      <c r="G53">
        <f t="shared" si="4"/>
        <v>0</v>
      </c>
      <c r="H53">
        <f t="shared" si="5"/>
        <v>0</v>
      </c>
      <c r="I53">
        <f t="shared" si="6"/>
        <v>0</v>
      </c>
    </row>
    <row r="54" spans="1:9" x14ac:dyDescent="0.2">
      <c r="A54">
        <v>47</v>
      </c>
      <c r="B54" s="49"/>
      <c r="C54" s="31"/>
      <c r="D54" s="50"/>
      <c r="E54" s="35"/>
      <c r="F54">
        <f t="shared" si="3"/>
        <v>0</v>
      </c>
      <c r="G54">
        <f t="shared" si="4"/>
        <v>0</v>
      </c>
      <c r="H54">
        <f t="shared" si="5"/>
        <v>0</v>
      </c>
      <c r="I54">
        <f t="shared" si="6"/>
        <v>0</v>
      </c>
    </row>
    <row r="55" spans="1:9" x14ac:dyDescent="0.2">
      <c r="A55">
        <v>48</v>
      </c>
      <c r="B55" s="49"/>
      <c r="C55" s="31"/>
      <c r="D55" s="50"/>
      <c r="E55" s="35"/>
      <c r="F55">
        <f t="shared" si="3"/>
        <v>0</v>
      </c>
      <c r="G55">
        <f t="shared" si="4"/>
        <v>0</v>
      </c>
      <c r="H55">
        <f t="shared" si="5"/>
        <v>0</v>
      </c>
      <c r="I55">
        <f t="shared" si="6"/>
        <v>0</v>
      </c>
    </row>
    <row r="56" spans="1:9" x14ac:dyDescent="0.2">
      <c r="A56">
        <v>49</v>
      </c>
      <c r="B56" s="49"/>
      <c r="C56" s="31"/>
      <c r="D56" s="50"/>
      <c r="E56" s="35"/>
      <c r="F56">
        <f t="shared" si="3"/>
        <v>0</v>
      </c>
      <c r="G56">
        <f t="shared" si="4"/>
        <v>0</v>
      </c>
      <c r="H56">
        <f t="shared" si="5"/>
        <v>0</v>
      </c>
      <c r="I56">
        <f t="shared" si="6"/>
        <v>0</v>
      </c>
    </row>
    <row r="57" spans="1:9" x14ac:dyDescent="0.2">
      <c r="A57">
        <v>50</v>
      </c>
      <c r="B57" s="49"/>
      <c r="C57" s="31"/>
      <c r="D57" s="50"/>
      <c r="E57" s="35"/>
      <c r="F57">
        <f t="shared" si="3"/>
        <v>0</v>
      </c>
      <c r="G57">
        <f t="shared" si="4"/>
        <v>0</v>
      </c>
      <c r="H57">
        <f t="shared" si="5"/>
        <v>0</v>
      </c>
      <c r="I57">
        <f t="shared" si="6"/>
        <v>0</v>
      </c>
    </row>
    <row r="58" spans="1:9" x14ac:dyDescent="0.2">
      <c r="A58">
        <v>51</v>
      </c>
      <c r="B58" s="49"/>
      <c r="C58" s="31"/>
      <c r="D58" s="50"/>
      <c r="E58" s="35"/>
      <c r="F58">
        <f t="shared" si="3"/>
        <v>0</v>
      </c>
      <c r="G58">
        <f t="shared" si="4"/>
        <v>0</v>
      </c>
      <c r="H58">
        <f t="shared" si="5"/>
        <v>0</v>
      </c>
      <c r="I58">
        <f t="shared" si="6"/>
        <v>0</v>
      </c>
    </row>
    <row r="59" spans="1:9" x14ac:dyDescent="0.2">
      <c r="A59">
        <v>52</v>
      </c>
      <c r="B59" s="49"/>
      <c r="C59" s="31"/>
      <c r="D59" s="50"/>
      <c r="E59" s="35"/>
      <c r="F59">
        <f t="shared" si="3"/>
        <v>0</v>
      </c>
      <c r="G59">
        <f t="shared" si="4"/>
        <v>0</v>
      </c>
      <c r="H59">
        <f t="shared" si="5"/>
        <v>0</v>
      </c>
      <c r="I59">
        <f t="shared" si="6"/>
        <v>0</v>
      </c>
    </row>
    <row r="60" spans="1:9" x14ac:dyDescent="0.2">
      <c r="A60">
        <v>53</v>
      </c>
      <c r="B60" s="49"/>
      <c r="C60" s="31"/>
      <c r="D60" s="50"/>
      <c r="E60" s="35"/>
      <c r="F60">
        <f t="shared" si="3"/>
        <v>0</v>
      </c>
      <c r="G60">
        <f t="shared" si="4"/>
        <v>0</v>
      </c>
      <c r="H60">
        <f t="shared" si="5"/>
        <v>0</v>
      </c>
      <c r="I60">
        <f t="shared" si="6"/>
        <v>0</v>
      </c>
    </row>
    <row r="61" spans="1:9" x14ac:dyDescent="0.2">
      <c r="A61">
        <v>54</v>
      </c>
      <c r="B61" s="49"/>
      <c r="C61" s="31"/>
      <c r="D61" s="50"/>
      <c r="E61" s="35"/>
      <c r="F61">
        <f t="shared" si="3"/>
        <v>0</v>
      </c>
      <c r="G61">
        <f t="shared" si="4"/>
        <v>0</v>
      </c>
      <c r="H61">
        <f t="shared" si="5"/>
        <v>0</v>
      </c>
      <c r="I61">
        <f t="shared" si="6"/>
        <v>0</v>
      </c>
    </row>
    <row r="62" spans="1:9" x14ac:dyDescent="0.2">
      <c r="A62">
        <v>55</v>
      </c>
      <c r="B62" s="49"/>
      <c r="C62" s="31"/>
      <c r="D62" s="50"/>
      <c r="E62" s="35"/>
      <c r="F62">
        <f t="shared" si="3"/>
        <v>0</v>
      </c>
      <c r="G62">
        <f t="shared" si="4"/>
        <v>0</v>
      </c>
      <c r="H62">
        <f t="shared" si="5"/>
        <v>0</v>
      </c>
      <c r="I62">
        <f t="shared" si="6"/>
        <v>0</v>
      </c>
    </row>
    <row r="63" spans="1:9" x14ac:dyDescent="0.2">
      <c r="A63">
        <v>56</v>
      </c>
      <c r="B63" s="49"/>
      <c r="C63" s="31"/>
      <c r="D63" s="50"/>
      <c r="E63" s="35"/>
      <c r="F63">
        <f t="shared" si="3"/>
        <v>0</v>
      </c>
      <c r="G63">
        <f t="shared" si="4"/>
        <v>0</v>
      </c>
      <c r="H63">
        <f t="shared" si="5"/>
        <v>0</v>
      </c>
      <c r="I63">
        <f t="shared" si="6"/>
        <v>0</v>
      </c>
    </row>
    <row r="64" spans="1:9" x14ac:dyDescent="0.2">
      <c r="A64">
        <v>57</v>
      </c>
      <c r="B64" s="49"/>
      <c r="C64" s="31"/>
      <c r="D64" s="50"/>
      <c r="E64" s="35"/>
      <c r="F64">
        <f t="shared" si="3"/>
        <v>0</v>
      </c>
      <c r="G64">
        <f t="shared" si="4"/>
        <v>0</v>
      </c>
      <c r="H64">
        <f t="shared" si="5"/>
        <v>0</v>
      </c>
      <c r="I64">
        <f t="shared" si="6"/>
        <v>0</v>
      </c>
    </row>
    <row r="65" spans="1:9" x14ac:dyDescent="0.2">
      <c r="A65">
        <v>58</v>
      </c>
      <c r="B65" s="49"/>
      <c r="C65" s="31"/>
      <c r="D65" s="50"/>
      <c r="E65" s="35"/>
      <c r="F65">
        <f t="shared" si="3"/>
        <v>0</v>
      </c>
      <c r="G65">
        <f t="shared" si="4"/>
        <v>0</v>
      </c>
      <c r="H65">
        <f t="shared" si="5"/>
        <v>0</v>
      </c>
      <c r="I65">
        <f t="shared" si="6"/>
        <v>0</v>
      </c>
    </row>
    <row r="66" spans="1:9" x14ac:dyDescent="0.2">
      <c r="A66">
        <v>59</v>
      </c>
      <c r="B66" s="49"/>
      <c r="C66" s="31"/>
      <c r="D66" s="50"/>
      <c r="E66" s="35"/>
      <c r="F66">
        <f t="shared" si="3"/>
        <v>0</v>
      </c>
      <c r="G66">
        <f t="shared" si="4"/>
        <v>0</v>
      </c>
      <c r="H66">
        <f t="shared" si="5"/>
        <v>0</v>
      </c>
      <c r="I66">
        <f t="shared" si="6"/>
        <v>0</v>
      </c>
    </row>
    <row r="67" spans="1:9" x14ac:dyDescent="0.2">
      <c r="A67">
        <v>60</v>
      </c>
      <c r="B67" s="49"/>
      <c r="C67" s="31"/>
      <c r="D67" s="50"/>
      <c r="E67" s="35"/>
      <c r="F67">
        <f t="shared" si="3"/>
        <v>0</v>
      </c>
      <c r="G67">
        <f t="shared" si="4"/>
        <v>0</v>
      </c>
      <c r="H67">
        <f t="shared" si="5"/>
        <v>0</v>
      </c>
      <c r="I67">
        <f t="shared" si="6"/>
        <v>0</v>
      </c>
    </row>
    <row r="68" spans="1:9" x14ac:dyDescent="0.2">
      <c r="A68">
        <v>61</v>
      </c>
      <c r="B68" s="49"/>
      <c r="C68" s="31"/>
      <c r="D68" s="50"/>
      <c r="E68" s="35"/>
      <c r="F68">
        <f t="shared" si="3"/>
        <v>0</v>
      </c>
      <c r="G68">
        <f t="shared" si="4"/>
        <v>0</v>
      </c>
      <c r="H68">
        <f t="shared" si="5"/>
        <v>0</v>
      </c>
      <c r="I68">
        <f t="shared" si="6"/>
        <v>0</v>
      </c>
    </row>
    <row r="69" spans="1:9" x14ac:dyDescent="0.2">
      <c r="A69">
        <v>62</v>
      </c>
      <c r="B69" s="49"/>
      <c r="C69" s="31"/>
      <c r="D69" s="50"/>
      <c r="E69" s="35"/>
      <c r="F69">
        <f t="shared" si="3"/>
        <v>0</v>
      </c>
      <c r="G69">
        <f t="shared" si="4"/>
        <v>0</v>
      </c>
      <c r="H69">
        <f t="shared" si="5"/>
        <v>0</v>
      </c>
      <c r="I69">
        <f t="shared" si="6"/>
        <v>0</v>
      </c>
    </row>
    <row r="70" spans="1:9" x14ac:dyDescent="0.2">
      <c r="A70">
        <v>63</v>
      </c>
      <c r="B70" s="49"/>
      <c r="C70" s="31"/>
      <c r="D70" s="50"/>
      <c r="E70" s="35"/>
      <c r="F70">
        <f t="shared" si="3"/>
        <v>0</v>
      </c>
      <c r="G70">
        <f t="shared" si="4"/>
        <v>0</v>
      </c>
      <c r="H70">
        <f t="shared" si="5"/>
        <v>0</v>
      </c>
      <c r="I70">
        <f t="shared" si="6"/>
        <v>0</v>
      </c>
    </row>
    <row r="71" spans="1:9" x14ac:dyDescent="0.2">
      <c r="A71">
        <v>64</v>
      </c>
      <c r="B71" s="49"/>
      <c r="C71" s="31"/>
      <c r="D71" s="50"/>
      <c r="E71" s="35"/>
      <c r="F71">
        <f t="shared" si="3"/>
        <v>0</v>
      </c>
      <c r="G71">
        <f t="shared" si="4"/>
        <v>0</v>
      </c>
      <c r="H71">
        <f t="shared" si="5"/>
        <v>0</v>
      </c>
      <c r="I71">
        <f t="shared" si="6"/>
        <v>0</v>
      </c>
    </row>
    <row r="72" spans="1:9" x14ac:dyDescent="0.2">
      <c r="A72">
        <v>65</v>
      </c>
      <c r="B72" s="49"/>
      <c r="C72" s="31"/>
      <c r="D72" s="50"/>
      <c r="E72" s="35"/>
      <c r="F72">
        <f t="shared" si="3"/>
        <v>0</v>
      </c>
      <c r="G72">
        <f t="shared" si="4"/>
        <v>0</v>
      </c>
      <c r="H72">
        <f t="shared" si="5"/>
        <v>0</v>
      </c>
      <c r="I72">
        <f t="shared" si="6"/>
        <v>0</v>
      </c>
    </row>
    <row r="73" spans="1:9" x14ac:dyDescent="0.2">
      <c r="A73">
        <v>66</v>
      </c>
      <c r="B73" s="49"/>
      <c r="C73" s="31"/>
      <c r="D73" s="50"/>
      <c r="E73" s="35"/>
      <c r="F73">
        <f t="shared" ref="F73:F76" si="7">PI()*((B73/2)*(B73/2))</f>
        <v>0</v>
      </c>
      <c r="G73">
        <f t="shared" ref="G73:G76" si="8">PI()*((C73/2)*(C73/2))</f>
        <v>0</v>
      </c>
      <c r="H73">
        <f t="shared" ref="H73:H76" si="9">(D73*100)*(F73+G73+(SQRT(F73*G73)))/3</f>
        <v>0</v>
      </c>
      <c r="I73">
        <f t="shared" ref="I73:I76" si="10">H73/1000000</f>
        <v>0</v>
      </c>
    </row>
    <row r="74" spans="1:9" x14ac:dyDescent="0.2">
      <c r="A74">
        <v>67</v>
      </c>
      <c r="B74" s="49"/>
      <c r="C74" s="31"/>
      <c r="D74" s="50"/>
      <c r="E74" s="35"/>
      <c r="F74">
        <f t="shared" si="7"/>
        <v>0</v>
      </c>
      <c r="G74">
        <f t="shared" si="8"/>
        <v>0</v>
      </c>
      <c r="H74">
        <f t="shared" si="9"/>
        <v>0</v>
      </c>
      <c r="I74">
        <f t="shared" si="10"/>
        <v>0</v>
      </c>
    </row>
    <row r="75" spans="1:9" x14ac:dyDescent="0.2">
      <c r="A75">
        <v>68</v>
      </c>
      <c r="B75" s="49"/>
      <c r="C75" s="31"/>
      <c r="D75" s="50"/>
      <c r="E75" s="35"/>
      <c r="F75">
        <f t="shared" si="7"/>
        <v>0</v>
      </c>
      <c r="G75">
        <f t="shared" si="8"/>
        <v>0</v>
      </c>
      <c r="H75">
        <f t="shared" si="9"/>
        <v>0</v>
      </c>
      <c r="I75">
        <f t="shared" si="10"/>
        <v>0</v>
      </c>
    </row>
    <row r="76" spans="1:9" x14ac:dyDescent="0.2">
      <c r="A76">
        <v>69</v>
      </c>
      <c r="B76" s="49"/>
      <c r="C76" s="31"/>
      <c r="D76" s="50"/>
      <c r="E76" s="35"/>
      <c r="F76">
        <f t="shared" si="7"/>
        <v>0</v>
      </c>
      <c r="G76">
        <f t="shared" si="8"/>
        <v>0</v>
      </c>
      <c r="H76">
        <f t="shared" si="9"/>
        <v>0</v>
      </c>
      <c r="I76">
        <f t="shared" si="10"/>
        <v>0</v>
      </c>
    </row>
    <row r="77" spans="1:9" x14ac:dyDescent="0.2">
      <c r="A77">
        <v>70</v>
      </c>
      <c r="B77" s="49"/>
      <c r="C77" s="31"/>
      <c r="D77" s="50"/>
      <c r="E77" s="35"/>
      <c r="F77">
        <f t="shared" ref="F77:F89" si="11">PI()*((B77/2)*(B77/2))</f>
        <v>0</v>
      </c>
      <c r="G77">
        <f t="shared" ref="G77:G89" si="12">PI()*((C77/2)*(C77/2))</f>
        <v>0</v>
      </c>
      <c r="H77">
        <f t="shared" ref="H77:H89" si="13">(D77*100)*(F77+G77+(SQRT(F77*G77)))/3</f>
        <v>0</v>
      </c>
      <c r="I77">
        <f t="shared" ref="I77:I90" si="14">H77/1000000</f>
        <v>0</v>
      </c>
    </row>
    <row r="78" spans="1:9" x14ac:dyDescent="0.2">
      <c r="A78">
        <v>71</v>
      </c>
      <c r="B78" s="49"/>
      <c r="C78" s="31"/>
      <c r="D78" s="50"/>
      <c r="E78" s="35"/>
      <c r="F78">
        <f t="shared" si="11"/>
        <v>0</v>
      </c>
      <c r="G78">
        <f t="shared" si="12"/>
        <v>0</v>
      </c>
      <c r="H78">
        <f t="shared" si="13"/>
        <v>0</v>
      </c>
      <c r="I78">
        <f t="shared" si="14"/>
        <v>0</v>
      </c>
    </row>
    <row r="79" spans="1:9" x14ac:dyDescent="0.2">
      <c r="A79">
        <v>72</v>
      </c>
      <c r="B79" s="49"/>
      <c r="C79" s="31"/>
      <c r="D79" s="50"/>
      <c r="E79" s="35"/>
      <c r="F79">
        <f t="shared" si="11"/>
        <v>0</v>
      </c>
      <c r="G79">
        <f t="shared" si="12"/>
        <v>0</v>
      </c>
      <c r="H79">
        <f t="shared" si="13"/>
        <v>0</v>
      </c>
      <c r="I79">
        <f t="shared" si="14"/>
        <v>0</v>
      </c>
    </row>
    <row r="80" spans="1:9" x14ac:dyDescent="0.2">
      <c r="A80">
        <v>73</v>
      </c>
      <c r="B80" s="49"/>
      <c r="C80" s="31"/>
      <c r="D80" s="50"/>
      <c r="E80" s="35"/>
      <c r="F80">
        <f t="shared" si="11"/>
        <v>0</v>
      </c>
      <c r="G80">
        <f t="shared" si="12"/>
        <v>0</v>
      </c>
      <c r="H80">
        <f t="shared" si="13"/>
        <v>0</v>
      </c>
      <c r="I80">
        <f t="shared" si="14"/>
        <v>0</v>
      </c>
    </row>
    <row r="81" spans="1:9" x14ac:dyDescent="0.2">
      <c r="A81">
        <v>74</v>
      </c>
      <c r="B81" s="49"/>
      <c r="C81" s="31"/>
      <c r="D81" s="50"/>
      <c r="E81" s="35"/>
      <c r="F81">
        <f t="shared" si="11"/>
        <v>0</v>
      </c>
      <c r="G81">
        <f t="shared" si="12"/>
        <v>0</v>
      </c>
      <c r="H81">
        <f t="shared" si="13"/>
        <v>0</v>
      </c>
      <c r="I81">
        <f t="shared" si="14"/>
        <v>0</v>
      </c>
    </row>
    <row r="82" spans="1:9" x14ac:dyDescent="0.2">
      <c r="A82">
        <v>75</v>
      </c>
      <c r="B82" s="49"/>
      <c r="C82" s="31"/>
      <c r="D82" s="50"/>
      <c r="E82" s="35"/>
      <c r="F82">
        <f t="shared" si="11"/>
        <v>0</v>
      </c>
      <c r="G82">
        <f t="shared" si="12"/>
        <v>0</v>
      </c>
      <c r="H82">
        <f t="shared" si="13"/>
        <v>0</v>
      </c>
      <c r="I82">
        <f t="shared" si="14"/>
        <v>0</v>
      </c>
    </row>
    <row r="83" spans="1:9" x14ac:dyDescent="0.2">
      <c r="A83">
        <v>76</v>
      </c>
      <c r="B83" s="49"/>
      <c r="C83" s="31"/>
      <c r="D83" s="50"/>
      <c r="E83" s="35"/>
      <c r="F83">
        <f t="shared" si="11"/>
        <v>0</v>
      </c>
      <c r="G83">
        <f t="shared" si="12"/>
        <v>0</v>
      </c>
      <c r="H83">
        <f t="shared" si="13"/>
        <v>0</v>
      </c>
      <c r="I83">
        <f t="shared" si="14"/>
        <v>0</v>
      </c>
    </row>
    <row r="84" spans="1:9" x14ac:dyDescent="0.2">
      <c r="A84">
        <v>77</v>
      </c>
      <c r="B84" s="49"/>
      <c r="C84" s="31"/>
      <c r="D84" s="50"/>
      <c r="E84" s="35"/>
      <c r="F84">
        <f t="shared" si="11"/>
        <v>0</v>
      </c>
      <c r="G84">
        <f t="shared" si="12"/>
        <v>0</v>
      </c>
      <c r="H84">
        <f t="shared" si="13"/>
        <v>0</v>
      </c>
      <c r="I84">
        <f t="shared" si="14"/>
        <v>0</v>
      </c>
    </row>
    <row r="85" spans="1:9" x14ac:dyDescent="0.2">
      <c r="A85">
        <v>78</v>
      </c>
      <c r="B85" s="15"/>
      <c r="C85" s="15"/>
      <c r="D85" s="15"/>
      <c r="E85" s="28"/>
      <c r="F85">
        <f t="shared" si="11"/>
        <v>0</v>
      </c>
      <c r="G85">
        <f t="shared" si="12"/>
        <v>0</v>
      </c>
      <c r="H85">
        <f t="shared" si="13"/>
        <v>0</v>
      </c>
      <c r="I85">
        <f t="shared" si="14"/>
        <v>0</v>
      </c>
    </row>
    <row r="86" spans="1:9" x14ac:dyDescent="0.2">
      <c r="A86">
        <v>79</v>
      </c>
      <c r="B86" s="15"/>
      <c r="C86" s="15"/>
      <c r="D86" s="15"/>
      <c r="E86" s="28"/>
      <c r="F86">
        <f t="shared" si="11"/>
        <v>0</v>
      </c>
      <c r="G86">
        <f t="shared" si="12"/>
        <v>0</v>
      </c>
      <c r="H86">
        <f t="shared" si="13"/>
        <v>0</v>
      </c>
      <c r="I86">
        <f t="shared" si="14"/>
        <v>0</v>
      </c>
    </row>
    <row r="87" spans="1:9" x14ac:dyDescent="0.2">
      <c r="A87">
        <v>80</v>
      </c>
      <c r="B87" s="15"/>
      <c r="C87" s="15"/>
      <c r="D87" s="15"/>
      <c r="E87" s="28"/>
      <c r="F87">
        <f t="shared" si="11"/>
        <v>0</v>
      </c>
      <c r="G87">
        <f t="shared" si="12"/>
        <v>0</v>
      </c>
      <c r="H87">
        <f t="shared" si="13"/>
        <v>0</v>
      </c>
      <c r="I87">
        <f t="shared" si="14"/>
        <v>0</v>
      </c>
    </row>
    <row r="88" spans="1:9" x14ac:dyDescent="0.2">
      <c r="A88">
        <v>81</v>
      </c>
      <c r="B88" s="15"/>
      <c r="C88" s="15"/>
      <c r="D88" s="15"/>
      <c r="E88" s="28"/>
      <c r="F88">
        <f t="shared" si="11"/>
        <v>0</v>
      </c>
      <c r="G88">
        <f t="shared" si="12"/>
        <v>0</v>
      </c>
      <c r="H88">
        <f t="shared" si="13"/>
        <v>0</v>
      </c>
      <c r="I88">
        <f t="shared" si="14"/>
        <v>0</v>
      </c>
    </row>
    <row r="89" spans="1:9" x14ac:dyDescent="0.2">
      <c r="A89">
        <v>82</v>
      </c>
      <c r="B89" s="15"/>
      <c r="C89" s="15"/>
      <c r="D89" s="15"/>
      <c r="E89" s="28"/>
      <c r="F89">
        <f t="shared" si="11"/>
        <v>0</v>
      </c>
      <c r="G89">
        <f t="shared" si="12"/>
        <v>0</v>
      </c>
      <c r="H89">
        <f t="shared" si="13"/>
        <v>0</v>
      </c>
      <c r="I89">
        <f t="shared" si="14"/>
        <v>0</v>
      </c>
    </row>
    <row r="90" spans="1:9" x14ac:dyDescent="0.2">
      <c r="A90">
        <v>83</v>
      </c>
      <c r="B90" s="29"/>
      <c r="C90" s="29"/>
      <c r="D90" s="29"/>
      <c r="E90" s="30"/>
      <c r="F90">
        <f>PI()*((B90/2)*(B90/2))</f>
        <v>0</v>
      </c>
      <c r="G90">
        <f>PI()*((C90/2)*(C90/2))</f>
        <v>0</v>
      </c>
      <c r="H90">
        <f>(D90*100)*(F90+G90+(SQRT(F90*G90)))/3</f>
        <v>0</v>
      </c>
      <c r="I90">
        <f t="shared" si="14"/>
        <v>0</v>
      </c>
    </row>
    <row r="91" spans="1:9" x14ac:dyDescent="0.2">
      <c r="A91" s="5"/>
      <c r="B91" s="5"/>
      <c r="C91" s="5"/>
      <c r="D91" s="5"/>
      <c r="E91" s="5"/>
    </row>
    <row r="92" spans="1:9" x14ac:dyDescent="0.2">
      <c r="E92" s="2" t="s">
        <v>98</v>
      </c>
      <c r="F92" s="2"/>
      <c r="G92" s="2"/>
      <c r="I92">
        <f>SUM(I8:I90)</f>
        <v>0</v>
      </c>
    </row>
    <row r="93" spans="1:9" x14ac:dyDescent="0.2">
      <c r="E93" s="2" t="s">
        <v>100</v>
      </c>
      <c r="F93" s="2"/>
      <c r="G93" s="2"/>
      <c r="I93">
        <f>I92/0.05</f>
        <v>0</v>
      </c>
    </row>
    <row r="94" spans="1:9" x14ac:dyDescent="0.2">
      <c r="A94" t="str">
        <f>CONCATENATE("mon ",'Tree Biomass'!$C$3)</f>
        <v>mon 2024</v>
      </c>
    </row>
    <row r="95" spans="1:9" x14ac:dyDescent="0.2">
      <c r="A95" t="s">
        <v>141</v>
      </c>
      <c r="B95" t="s">
        <v>44</v>
      </c>
      <c r="C95" t="s">
        <v>44</v>
      </c>
      <c r="D95" t="s">
        <v>45</v>
      </c>
      <c r="F95" t="s">
        <v>51</v>
      </c>
      <c r="H95" t="s">
        <v>54</v>
      </c>
      <c r="I95" t="s">
        <v>54</v>
      </c>
    </row>
    <row r="96" spans="1:9" ht="13.5" thickBot="1" x14ac:dyDescent="0.25">
      <c r="A96" t="s">
        <v>39</v>
      </c>
      <c r="B96" t="s">
        <v>46</v>
      </c>
      <c r="C96" t="s">
        <v>47</v>
      </c>
      <c r="D96" t="s">
        <v>48</v>
      </c>
      <c r="E96" t="s">
        <v>49</v>
      </c>
      <c r="F96" t="s">
        <v>52</v>
      </c>
      <c r="G96" t="s">
        <v>53</v>
      </c>
      <c r="H96" t="s">
        <v>55</v>
      </c>
      <c r="I96" t="s">
        <v>56</v>
      </c>
    </row>
    <row r="97" spans="1:9" ht="13.5" thickTop="1" x14ac:dyDescent="0.2">
      <c r="A97">
        <v>1</v>
      </c>
      <c r="B97" s="45"/>
      <c r="C97" s="46"/>
      <c r="D97" s="47"/>
      <c r="E97" s="48"/>
      <c r="F97">
        <f t="shared" ref="F97" si="15">PI()*((B97/2)*(B97/2))</f>
        <v>0</v>
      </c>
      <c r="G97">
        <f t="shared" ref="G97" si="16">PI()*((C97/2)*(C97/2))</f>
        <v>0</v>
      </c>
      <c r="H97">
        <f t="shared" ref="H97" si="17">(D97*100)*(F97+G97+(SQRT(F97*G97)))/3</f>
        <v>0</v>
      </c>
      <c r="I97">
        <f t="shared" ref="I97:I128" si="18">H97/1000000</f>
        <v>0</v>
      </c>
    </row>
    <row r="98" spans="1:9" x14ac:dyDescent="0.2">
      <c r="A98">
        <f>(A97+1)</f>
        <v>2</v>
      </c>
      <c r="B98" s="49"/>
      <c r="C98" s="31"/>
      <c r="D98" s="50"/>
      <c r="E98" s="35"/>
      <c r="F98">
        <f t="shared" ref="F98:F134" si="19">PI()*((B98/2)*(B98/2))</f>
        <v>0</v>
      </c>
      <c r="G98">
        <f t="shared" ref="G98:G134" si="20">PI()*((C98/2)*(C98/2))</f>
        <v>0</v>
      </c>
      <c r="H98">
        <f t="shared" ref="H98:H134" si="21">(D98*100)*(F98+G98+(SQRT(F98*G98)))/3</f>
        <v>0</v>
      </c>
      <c r="I98">
        <f t="shared" si="18"/>
        <v>0</v>
      </c>
    </row>
    <row r="99" spans="1:9" x14ac:dyDescent="0.2">
      <c r="A99">
        <f t="shared" ref="A99:A120" si="22">(A98+1)</f>
        <v>3</v>
      </c>
      <c r="B99" s="49"/>
      <c r="C99" s="31"/>
      <c r="D99" s="50"/>
      <c r="E99" s="35"/>
      <c r="F99">
        <f t="shared" si="19"/>
        <v>0</v>
      </c>
      <c r="G99">
        <f t="shared" si="20"/>
        <v>0</v>
      </c>
      <c r="H99">
        <f t="shared" si="21"/>
        <v>0</v>
      </c>
      <c r="I99">
        <f t="shared" si="18"/>
        <v>0</v>
      </c>
    </row>
    <row r="100" spans="1:9" x14ac:dyDescent="0.2">
      <c r="A100">
        <f t="shared" si="22"/>
        <v>4</v>
      </c>
      <c r="B100" s="49"/>
      <c r="C100" s="31"/>
      <c r="D100" s="50"/>
      <c r="E100" s="35"/>
      <c r="F100">
        <f t="shared" si="19"/>
        <v>0</v>
      </c>
      <c r="G100">
        <f t="shared" si="20"/>
        <v>0</v>
      </c>
      <c r="H100">
        <f t="shared" si="21"/>
        <v>0</v>
      </c>
      <c r="I100">
        <f t="shared" si="18"/>
        <v>0</v>
      </c>
    </row>
    <row r="101" spans="1:9" x14ac:dyDescent="0.2">
      <c r="A101">
        <f t="shared" si="22"/>
        <v>5</v>
      </c>
      <c r="B101" s="49"/>
      <c r="C101" s="31"/>
      <c r="D101" s="50"/>
      <c r="E101" s="35"/>
      <c r="F101">
        <f t="shared" si="19"/>
        <v>0</v>
      </c>
      <c r="G101">
        <f t="shared" si="20"/>
        <v>0</v>
      </c>
      <c r="H101">
        <f t="shared" si="21"/>
        <v>0</v>
      </c>
      <c r="I101">
        <f t="shared" si="18"/>
        <v>0</v>
      </c>
    </row>
    <row r="102" spans="1:9" x14ac:dyDescent="0.2">
      <c r="A102">
        <f t="shared" si="22"/>
        <v>6</v>
      </c>
      <c r="B102" s="49"/>
      <c r="C102" s="31"/>
      <c r="D102" s="50"/>
      <c r="E102" s="35"/>
      <c r="F102">
        <f t="shared" si="19"/>
        <v>0</v>
      </c>
      <c r="G102">
        <f t="shared" si="20"/>
        <v>0</v>
      </c>
      <c r="H102">
        <f t="shared" si="21"/>
        <v>0</v>
      </c>
      <c r="I102">
        <f t="shared" si="18"/>
        <v>0</v>
      </c>
    </row>
    <row r="103" spans="1:9" x14ac:dyDescent="0.2">
      <c r="A103">
        <f t="shared" si="22"/>
        <v>7</v>
      </c>
      <c r="B103" s="49"/>
      <c r="C103" s="31"/>
      <c r="D103" s="50"/>
      <c r="E103" s="35"/>
      <c r="F103">
        <f t="shared" si="19"/>
        <v>0</v>
      </c>
      <c r="G103">
        <f t="shared" si="20"/>
        <v>0</v>
      </c>
      <c r="H103">
        <f t="shared" si="21"/>
        <v>0</v>
      </c>
      <c r="I103">
        <f t="shared" si="18"/>
        <v>0</v>
      </c>
    </row>
    <row r="104" spans="1:9" x14ac:dyDescent="0.2">
      <c r="A104">
        <f t="shared" si="22"/>
        <v>8</v>
      </c>
      <c r="B104" s="23"/>
      <c r="C104" s="22"/>
      <c r="D104" s="24"/>
      <c r="E104" s="25"/>
      <c r="F104">
        <f t="shared" si="19"/>
        <v>0</v>
      </c>
      <c r="G104">
        <f t="shared" si="20"/>
        <v>0</v>
      </c>
      <c r="H104">
        <f t="shared" si="21"/>
        <v>0</v>
      </c>
      <c r="I104">
        <f t="shared" si="18"/>
        <v>0</v>
      </c>
    </row>
    <row r="105" spans="1:9" x14ac:dyDescent="0.2">
      <c r="A105">
        <f t="shared" si="22"/>
        <v>9</v>
      </c>
      <c r="B105" s="23"/>
      <c r="C105" s="22"/>
      <c r="D105" s="24"/>
      <c r="E105" s="25"/>
      <c r="F105">
        <f t="shared" si="19"/>
        <v>0</v>
      </c>
      <c r="G105">
        <f t="shared" si="20"/>
        <v>0</v>
      </c>
      <c r="H105">
        <f t="shared" si="21"/>
        <v>0</v>
      </c>
      <c r="I105">
        <f t="shared" si="18"/>
        <v>0</v>
      </c>
    </row>
    <row r="106" spans="1:9" x14ac:dyDescent="0.2">
      <c r="A106">
        <f t="shared" si="22"/>
        <v>10</v>
      </c>
      <c r="B106" s="23"/>
      <c r="C106" s="22"/>
      <c r="D106" s="24"/>
      <c r="E106" s="25"/>
      <c r="F106">
        <f t="shared" si="19"/>
        <v>0</v>
      </c>
      <c r="G106">
        <f t="shared" si="20"/>
        <v>0</v>
      </c>
      <c r="H106">
        <f t="shared" si="21"/>
        <v>0</v>
      </c>
      <c r="I106">
        <f t="shared" si="18"/>
        <v>0</v>
      </c>
    </row>
    <row r="107" spans="1:9" x14ac:dyDescent="0.2">
      <c r="A107">
        <f t="shared" si="22"/>
        <v>11</v>
      </c>
      <c r="B107" s="23"/>
      <c r="C107" s="22"/>
      <c r="D107" s="24"/>
      <c r="E107" s="25"/>
      <c r="F107">
        <f t="shared" si="19"/>
        <v>0</v>
      </c>
      <c r="G107">
        <f t="shared" si="20"/>
        <v>0</v>
      </c>
      <c r="H107">
        <f t="shared" si="21"/>
        <v>0</v>
      </c>
      <c r="I107">
        <f t="shared" si="18"/>
        <v>0</v>
      </c>
    </row>
    <row r="108" spans="1:9" x14ac:dyDescent="0.2">
      <c r="A108">
        <f t="shared" si="22"/>
        <v>12</v>
      </c>
      <c r="B108" s="23"/>
      <c r="C108" s="22"/>
      <c r="D108" s="24"/>
      <c r="E108" s="25"/>
      <c r="F108">
        <f t="shared" si="19"/>
        <v>0</v>
      </c>
      <c r="G108">
        <f t="shared" si="20"/>
        <v>0</v>
      </c>
      <c r="H108">
        <f t="shared" si="21"/>
        <v>0</v>
      </c>
      <c r="I108">
        <f t="shared" si="18"/>
        <v>0</v>
      </c>
    </row>
    <row r="109" spans="1:9" x14ac:dyDescent="0.2">
      <c r="A109">
        <f t="shared" si="22"/>
        <v>13</v>
      </c>
      <c r="B109" s="23"/>
      <c r="C109" s="22"/>
      <c r="D109" s="24"/>
      <c r="E109" s="25"/>
      <c r="F109">
        <f t="shared" si="19"/>
        <v>0</v>
      </c>
      <c r="G109">
        <f t="shared" si="20"/>
        <v>0</v>
      </c>
      <c r="H109">
        <f t="shared" si="21"/>
        <v>0</v>
      </c>
      <c r="I109">
        <f t="shared" si="18"/>
        <v>0</v>
      </c>
    </row>
    <row r="110" spans="1:9" x14ac:dyDescent="0.2">
      <c r="A110">
        <f t="shared" si="22"/>
        <v>14</v>
      </c>
      <c r="B110" s="23"/>
      <c r="C110" s="22"/>
      <c r="D110" s="24"/>
      <c r="E110" s="25"/>
      <c r="F110">
        <f t="shared" si="19"/>
        <v>0</v>
      </c>
      <c r="G110">
        <f t="shared" si="20"/>
        <v>0</v>
      </c>
      <c r="H110">
        <f t="shared" si="21"/>
        <v>0</v>
      </c>
      <c r="I110">
        <f t="shared" si="18"/>
        <v>0</v>
      </c>
    </row>
    <row r="111" spans="1:9" x14ac:dyDescent="0.2">
      <c r="A111">
        <f t="shared" si="22"/>
        <v>15</v>
      </c>
      <c r="B111" s="23"/>
      <c r="C111" s="22"/>
      <c r="D111" s="24"/>
      <c r="E111" s="25"/>
      <c r="F111">
        <f t="shared" si="19"/>
        <v>0</v>
      </c>
      <c r="G111">
        <f t="shared" si="20"/>
        <v>0</v>
      </c>
      <c r="H111">
        <f t="shared" si="21"/>
        <v>0</v>
      </c>
      <c r="I111">
        <f t="shared" si="18"/>
        <v>0</v>
      </c>
    </row>
    <row r="112" spans="1:9" x14ac:dyDescent="0.2">
      <c r="A112">
        <f t="shared" si="22"/>
        <v>16</v>
      </c>
      <c r="B112" s="23"/>
      <c r="C112" s="22"/>
      <c r="D112" s="24"/>
      <c r="E112" s="25"/>
      <c r="F112">
        <f t="shared" si="19"/>
        <v>0</v>
      </c>
      <c r="G112">
        <f t="shared" si="20"/>
        <v>0</v>
      </c>
      <c r="H112">
        <f t="shared" si="21"/>
        <v>0</v>
      </c>
      <c r="I112">
        <f t="shared" si="18"/>
        <v>0</v>
      </c>
    </row>
    <row r="113" spans="1:9" x14ac:dyDescent="0.2">
      <c r="A113">
        <f t="shared" si="22"/>
        <v>17</v>
      </c>
      <c r="B113" s="23"/>
      <c r="C113" s="22"/>
      <c r="D113" s="24"/>
      <c r="E113" s="25"/>
      <c r="F113">
        <f t="shared" si="19"/>
        <v>0</v>
      </c>
      <c r="G113">
        <f t="shared" si="20"/>
        <v>0</v>
      </c>
      <c r="H113">
        <f t="shared" si="21"/>
        <v>0</v>
      </c>
      <c r="I113">
        <f t="shared" si="18"/>
        <v>0</v>
      </c>
    </row>
    <row r="114" spans="1:9" x14ac:dyDescent="0.2">
      <c r="A114">
        <f t="shared" si="22"/>
        <v>18</v>
      </c>
      <c r="B114" s="23"/>
      <c r="C114" s="22"/>
      <c r="D114" s="24"/>
      <c r="E114" s="25"/>
      <c r="F114">
        <f t="shared" si="19"/>
        <v>0</v>
      </c>
      <c r="G114">
        <f t="shared" si="20"/>
        <v>0</v>
      </c>
      <c r="H114">
        <f t="shared" si="21"/>
        <v>0</v>
      </c>
      <c r="I114">
        <f t="shared" si="18"/>
        <v>0</v>
      </c>
    </row>
    <row r="115" spans="1:9" x14ac:dyDescent="0.2">
      <c r="A115">
        <f t="shared" si="22"/>
        <v>19</v>
      </c>
      <c r="B115" s="23"/>
      <c r="C115" s="22"/>
      <c r="D115" s="24"/>
      <c r="E115" s="25"/>
      <c r="F115">
        <f t="shared" si="19"/>
        <v>0</v>
      </c>
      <c r="G115">
        <f t="shared" si="20"/>
        <v>0</v>
      </c>
      <c r="H115">
        <f t="shared" si="21"/>
        <v>0</v>
      </c>
      <c r="I115">
        <f t="shared" si="18"/>
        <v>0</v>
      </c>
    </row>
    <row r="116" spans="1:9" x14ac:dyDescent="0.2">
      <c r="A116">
        <f t="shared" si="22"/>
        <v>20</v>
      </c>
      <c r="B116" s="23"/>
      <c r="C116" s="22"/>
      <c r="D116" s="24"/>
      <c r="E116" s="25"/>
      <c r="F116">
        <f t="shared" si="19"/>
        <v>0</v>
      </c>
      <c r="G116">
        <f t="shared" si="20"/>
        <v>0</v>
      </c>
      <c r="H116">
        <f t="shared" si="21"/>
        <v>0</v>
      </c>
      <c r="I116">
        <f t="shared" si="18"/>
        <v>0</v>
      </c>
    </row>
    <row r="117" spans="1:9" x14ac:dyDescent="0.2">
      <c r="A117">
        <f t="shared" si="22"/>
        <v>21</v>
      </c>
      <c r="B117" s="23"/>
      <c r="C117" s="22"/>
      <c r="D117" s="24"/>
      <c r="E117" s="25"/>
      <c r="F117">
        <f t="shared" si="19"/>
        <v>0</v>
      </c>
      <c r="G117">
        <f t="shared" si="20"/>
        <v>0</v>
      </c>
      <c r="H117">
        <f t="shared" si="21"/>
        <v>0</v>
      </c>
      <c r="I117">
        <f t="shared" si="18"/>
        <v>0</v>
      </c>
    </row>
    <row r="118" spans="1:9" x14ac:dyDescent="0.2">
      <c r="A118">
        <f t="shared" si="22"/>
        <v>22</v>
      </c>
      <c r="B118" s="23"/>
      <c r="C118" s="22"/>
      <c r="D118" s="24"/>
      <c r="E118" s="25"/>
      <c r="F118">
        <f t="shared" si="19"/>
        <v>0</v>
      </c>
      <c r="G118">
        <f t="shared" si="20"/>
        <v>0</v>
      </c>
      <c r="H118">
        <f t="shared" si="21"/>
        <v>0</v>
      </c>
      <c r="I118">
        <f t="shared" si="18"/>
        <v>0</v>
      </c>
    </row>
    <row r="119" spans="1:9" x14ac:dyDescent="0.2">
      <c r="A119">
        <f t="shared" si="22"/>
        <v>23</v>
      </c>
      <c r="B119" s="23"/>
      <c r="C119" s="22"/>
      <c r="D119" s="24"/>
      <c r="E119" s="25"/>
      <c r="F119">
        <f t="shared" si="19"/>
        <v>0</v>
      </c>
      <c r="G119">
        <f t="shared" si="20"/>
        <v>0</v>
      </c>
      <c r="H119">
        <f t="shared" si="21"/>
        <v>0</v>
      </c>
      <c r="I119">
        <f t="shared" si="18"/>
        <v>0</v>
      </c>
    </row>
    <row r="120" spans="1:9" x14ac:dyDescent="0.2">
      <c r="A120">
        <f t="shared" si="22"/>
        <v>24</v>
      </c>
      <c r="B120" s="23"/>
      <c r="C120" s="22"/>
      <c r="D120" s="24"/>
      <c r="E120" s="25"/>
      <c r="F120">
        <f t="shared" si="19"/>
        <v>0</v>
      </c>
      <c r="G120">
        <f t="shared" si="20"/>
        <v>0</v>
      </c>
      <c r="H120">
        <f t="shared" si="21"/>
        <v>0</v>
      </c>
      <c r="I120">
        <f t="shared" si="18"/>
        <v>0</v>
      </c>
    </row>
    <row r="121" spans="1:9" x14ac:dyDescent="0.2">
      <c r="A121">
        <f>(A120+1)</f>
        <v>25</v>
      </c>
      <c r="B121" s="23"/>
      <c r="C121" s="22"/>
      <c r="D121" s="24"/>
      <c r="E121" s="25"/>
      <c r="F121">
        <f t="shared" si="19"/>
        <v>0</v>
      </c>
      <c r="G121">
        <f t="shared" si="20"/>
        <v>0</v>
      </c>
      <c r="H121">
        <f t="shared" si="21"/>
        <v>0</v>
      </c>
      <c r="I121">
        <f t="shared" si="18"/>
        <v>0</v>
      </c>
    </row>
    <row r="122" spans="1:9" x14ac:dyDescent="0.2">
      <c r="A122">
        <f t="shared" ref="A122:A134" si="23">(A121+1)</f>
        <v>26</v>
      </c>
      <c r="B122" s="23"/>
      <c r="C122" s="22"/>
      <c r="D122" s="24"/>
      <c r="E122" s="25"/>
      <c r="F122">
        <f t="shared" si="19"/>
        <v>0</v>
      </c>
      <c r="G122">
        <f t="shared" si="20"/>
        <v>0</v>
      </c>
      <c r="H122">
        <f t="shared" si="21"/>
        <v>0</v>
      </c>
      <c r="I122">
        <f t="shared" si="18"/>
        <v>0</v>
      </c>
    </row>
    <row r="123" spans="1:9" x14ac:dyDescent="0.2">
      <c r="A123">
        <f t="shared" si="23"/>
        <v>27</v>
      </c>
      <c r="B123" s="23"/>
      <c r="C123" s="22"/>
      <c r="D123" s="24"/>
      <c r="E123" s="25"/>
      <c r="F123">
        <f t="shared" si="19"/>
        <v>0</v>
      </c>
      <c r="G123">
        <f t="shared" si="20"/>
        <v>0</v>
      </c>
      <c r="H123">
        <f t="shared" si="21"/>
        <v>0</v>
      </c>
      <c r="I123">
        <f t="shared" si="18"/>
        <v>0</v>
      </c>
    </row>
    <row r="124" spans="1:9" x14ac:dyDescent="0.2">
      <c r="A124">
        <f t="shared" si="23"/>
        <v>28</v>
      </c>
      <c r="B124" s="23"/>
      <c r="C124" s="22"/>
      <c r="D124" s="24"/>
      <c r="E124" s="25"/>
      <c r="F124">
        <f t="shared" si="19"/>
        <v>0</v>
      </c>
      <c r="G124">
        <f t="shared" si="20"/>
        <v>0</v>
      </c>
      <c r="H124">
        <f t="shared" si="21"/>
        <v>0</v>
      </c>
      <c r="I124">
        <f t="shared" si="18"/>
        <v>0</v>
      </c>
    </row>
    <row r="125" spans="1:9" x14ac:dyDescent="0.2">
      <c r="A125">
        <f t="shared" si="23"/>
        <v>29</v>
      </c>
      <c r="B125" s="23"/>
      <c r="C125" s="22"/>
      <c r="D125" s="24"/>
      <c r="E125" s="25"/>
      <c r="F125">
        <f t="shared" si="19"/>
        <v>0</v>
      </c>
      <c r="G125">
        <f t="shared" si="20"/>
        <v>0</v>
      </c>
      <c r="H125">
        <f t="shared" si="21"/>
        <v>0</v>
      </c>
      <c r="I125">
        <f t="shared" si="18"/>
        <v>0</v>
      </c>
    </row>
    <row r="126" spans="1:9" x14ac:dyDescent="0.2">
      <c r="A126">
        <f t="shared" si="23"/>
        <v>30</v>
      </c>
      <c r="B126" s="23"/>
      <c r="C126" s="22"/>
      <c r="D126" s="24"/>
      <c r="E126" s="25"/>
      <c r="F126">
        <f t="shared" si="19"/>
        <v>0</v>
      </c>
      <c r="G126">
        <f t="shared" si="20"/>
        <v>0</v>
      </c>
      <c r="H126">
        <f t="shared" si="21"/>
        <v>0</v>
      </c>
      <c r="I126">
        <f t="shared" si="18"/>
        <v>0</v>
      </c>
    </row>
    <row r="127" spans="1:9" x14ac:dyDescent="0.2">
      <c r="A127">
        <f t="shared" si="23"/>
        <v>31</v>
      </c>
      <c r="B127" s="23"/>
      <c r="C127" s="22"/>
      <c r="D127" s="24"/>
      <c r="E127" s="25"/>
      <c r="F127">
        <f t="shared" si="19"/>
        <v>0</v>
      </c>
      <c r="G127">
        <f t="shared" si="20"/>
        <v>0</v>
      </c>
      <c r="H127">
        <f t="shared" si="21"/>
        <v>0</v>
      </c>
      <c r="I127">
        <f t="shared" si="18"/>
        <v>0</v>
      </c>
    </row>
    <row r="128" spans="1:9" x14ac:dyDescent="0.2">
      <c r="A128">
        <f t="shared" si="23"/>
        <v>32</v>
      </c>
      <c r="B128" s="23"/>
      <c r="C128" s="22"/>
      <c r="D128" s="24"/>
      <c r="E128" s="25"/>
      <c r="F128">
        <f t="shared" si="19"/>
        <v>0</v>
      </c>
      <c r="G128">
        <f t="shared" si="20"/>
        <v>0</v>
      </c>
      <c r="H128">
        <f t="shared" si="21"/>
        <v>0</v>
      </c>
      <c r="I128">
        <f t="shared" si="18"/>
        <v>0</v>
      </c>
    </row>
    <row r="129" spans="1:9" x14ac:dyDescent="0.2">
      <c r="A129">
        <f t="shared" si="23"/>
        <v>33</v>
      </c>
      <c r="B129" s="19"/>
      <c r="C129" s="19"/>
      <c r="D129" s="19"/>
      <c r="E129" s="19"/>
      <c r="F129">
        <f t="shared" si="19"/>
        <v>0</v>
      </c>
      <c r="G129">
        <f t="shared" si="20"/>
        <v>0</v>
      </c>
      <c r="H129">
        <f t="shared" si="21"/>
        <v>0</v>
      </c>
      <c r="I129">
        <f t="shared" ref="I129:I134" si="24">H129/1000000</f>
        <v>0</v>
      </c>
    </row>
    <row r="130" spans="1:9" x14ac:dyDescent="0.2">
      <c r="A130">
        <f t="shared" si="23"/>
        <v>34</v>
      </c>
      <c r="B130" s="19"/>
      <c r="C130" s="19"/>
      <c r="D130" s="19"/>
      <c r="E130" s="19"/>
      <c r="F130">
        <f t="shared" si="19"/>
        <v>0</v>
      </c>
      <c r="G130">
        <f t="shared" si="20"/>
        <v>0</v>
      </c>
      <c r="H130">
        <f t="shared" si="21"/>
        <v>0</v>
      </c>
      <c r="I130">
        <f t="shared" si="24"/>
        <v>0</v>
      </c>
    </row>
    <row r="131" spans="1:9" x14ac:dyDescent="0.2">
      <c r="A131">
        <f t="shared" si="23"/>
        <v>35</v>
      </c>
      <c r="B131" s="19"/>
      <c r="C131" s="19"/>
      <c r="D131" s="19"/>
      <c r="E131" s="19"/>
      <c r="F131">
        <f t="shared" si="19"/>
        <v>0</v>
      </c>
      <c r="G131">
        <f t="shared" si="20"/>
        <v>0</v>
      </c>
      <c r="H131">
        <f t="shared" si="21"/>
        <v>0</v>
      </c>
      <c r="I131">
        <f t="shared" si="24"/>
        <v>0</v>
      </c>
    </row>
    <row r="132" spans="1:9" x14ac:dyDescent="0.2">
      <c r="A132">
        <f t="shared" si="23"/>
        <v>36</v>
      </c>
      <c r="B132" s="15"/>
      <c r="C132" s="15"/>
      <c r="D132" s="15"/>
      <c r="E132" s="53"/>
      <c r="F132">
        <f t="shared" si="19"/>
        <v>0</v>
      </c>
      <c r="G132">
        <f t="shared" si="20"/>
        <v>0</v>
      </c>
      <c r="H132">
        <f t="shared" si="21"/>
        <v>0</v>
      </c>
      <c r="I132">
        <f t="shared" si="24"/>
        <v>0</v>
      </c>
    </row>
    <row r="133" spans="1:9" x14ac:dyDescent="0.2">
      <c r="A133">
        <f t="shared" si="23"/>
        <v>37</v>
      </c>
      <c r="B133" s="15"/>
      <c r="C133" s="15"/>
      <c r="D133" s="15"/>
      <c r="E133" s="53"/>
      <c r="F133">
        <f t="shared" si="19"/>
        <v>0</v>
      </c>
      <c r="G133">
        <f t="shared" si="20"/>
        <v>0</v>
      </c>
      <c r="H133">
        <f t="shared" si="21"/>
        <v>0</v>
      </c>
      <c r="I133">
        <f t="shared" si="24"/>
        <v>0</v>
      </c>
    </row>
    <row r="134" spans="1:9" x14ac:dyDescent="0.2">
      <c r="A134">
        <f t="shared" si="23"/>
        <v>38</v>
      </c>
      <c r="B134" s="15"/>
      <c r="C134" s="15"/>
      <c r="D134" s="15"/>
      <c r="E134" s="15"/>
      <c r="F134">
        <f t="shared" si="19"/>
        <v>0</v>
      </c>
      <c r="G134">
        <f t="shared" si="20"/>
        <v>0</v>
      </c>
      <c r="H134">
        <f t="shared" si="21"/>
        <v>0</v>
      </c>
      <c r="I134">
        <f t="shared" si="24"/>
        <v>0</v>
      </c>
    </row>
    <row r="136" spans="1:9" x14ac:dyDescent="0.2">
      <c r="E136" s="2" t="s">
        <v>98</v>
      </c>
      <c r="F136" s="2"/>
      <c r="G136" s="2"/>
      <c r="I136">
        <f>SUM(I97:I134)</f>
        <v>0</v>
      </c>
    </row>
    <row r="137" spans="1:9" x14ac:dyDescent="0.2">
      <c r="E137" s="2" t="s">
        <v>100</v>
      </c>
      <c r="F137" s="2"/>
      <c r="G137" s="2"/>
      <c r="I137">
        <f>I136/0.05</f>
        <v>0</v>
      </c>
    </row>
    <row r="140" spans="1:9" x14ac:dyDescent="0.2">
      <c r="A140" t="str">
        <f>CONCATENATE("tues ",'Tree Biomass'!$C$3)</f>
        <v>tues 2024</v>
      </c>
    </row>
    <row r="141" spans="1:9" x14ac:dyDescent="0.2">
      <c r="A141" t="s">
        <v>142</v>
      </c>
      <c r="B141" t="s">
        <v>44</v>
      </c>
      <c r="C141" t="s">
        <v>44</v>
      </c>
      <c r="D141" t="s">
        <v>45</v>
      </c>
      <c r="F141" t="s">
        <v>51</v>
      </c>
      <c r="H141" t="s">
        <v>54</v>
      </c>
      <c r="I141" t="s">
        <v>54</v>
      </c>
    </row>
    <row r="142" spans="1:9" ht="13.5" thickBot="1" x14ac:dyDescent="0.25">
      <c r="A142" t="s">
        <v>39</v>
      </c>
      <c r="B142" t="s">
        <v>46</v>
      </c>
      <c r="C142" t="s">
        <v>47</v>
      </c>
      <c r="D142" t="s">
        <v>48</v>
      </c>
      <c r="E142" t="s">
        <v>49</v>
      </c>
      <c r="F142" t="s">
        <v>52</v>
      </c>
      <c r="G142" t="s">
        <v>53</v>
      </c>
      <c r="H142" t="s">
        <v>55</v>
      </c>
      <c r="I142" t="s">
        <v>56</v>
      </c>
    </row>
    <row r="143" spans="1:9" ht="15.75" thickTop="1" x14ac:dyDescent="0.25">
      <c r="A143">
        <v>1</v>
      </c>
      <c r="B143" s="36"/>
      <c r="C143" s="37"/>
      <c r="D143" s="38"/>
      <c r="E143" s="39"/>
      <c r="F143">
        <f t="shared" ref="F143:F180" si="25">PI()*((B143/2)*(B143/2))</f>
        <v>0</v>
      </c>
      <c r="G143">
        <f t="shared" ref="G143:G180" si="26">PI()*((C143/2)*(C143/2))</f>
        <v>0</v>
      </c>
      <c r="H143">
        <f t="shared" ref="H143:H180" si="27">(D143*100)*(F143+G143+(SQRT(F143*G143)))/3</f>
        <v>0</v>
      </c>
      <c r="I143">
        <f t="shared" ref="I143:I171" si="28">H143/1000000</f>
        <v>0</v>
      </c>
    </row>
    <row r="144" spans="1:9" ht="15" x14ac:dyDescent="0.25">
      <c r="A144">
        <v>2</v>
      </c>
      <c r="B144" s="40"/>
      <c r="C144" s="41"/>
      <c r="D144" s="42"/>
      <c r="E144" s="43"/>
      <c r="F144">
        <f t="shared" si="25"/>
        <v>0</v>
      </c>
      <c r="G144">
        <f t="shared" si="26"/>
        <v>0</v>
      </c>
      <c r="H144">
        <f t="shared" si="27"/>
        <v>0</v>
      </c>
      <c r="I144">
        <f t="shared" si="28"/>
        <v>0</v>
      </c>
    </row>
    <row r="145" spans="1:9" ht="15" x14ac:dyDescent="0.25">
      <c r="A145">
        <v>3</v>
      </c>
      <c r="B145" s="40"/>
      <c r="C145" s="41"/>
      <c r="D145" s="42"/>
      <c r="E145" s="43"/>
      <c r="F145">
        <f t="shared" si="25"/>
        <v>0</v>
      </c>
      <c r="G145">
        <f t="shared" si="26"/>
        <v>0</v>
      </c>
      <c r="H145">
        <f t="shared" si="27"/>
        <v>0</v>
      </c>
      <c r="I145">
        <f t="shared" si="28"/>
        <v>0</v>
      </c>
    </row>
    <row r="146" spans="1:9" ht="15" x14ac:dyDescent="0.25">
      <c r="A146">
        <v>4</v>
      </c>
      <c r="B146" s="40"/>
      <c r="C146" s="41"/>
      <c r="D146" s="42"/>
      <c r="E146" s="43"/>
      <c r="F146">
        <f t="shared" si="25"/>
        <v>0</v>
      </c>
      <c r="G146">
        <f t="shared" si="26"/>
        <v>0</v>
      </c>
      <c r="H146">
        <f t="shared" si="27"/>
        <v>0</v>
      </c>
      <c r="I146">
        <f t="shared" si="28"/>
        <v>0</v>
      </c>
    </row>
    <row r="147" spans="1:9" ht="15" x14ac:dyDescent="0.25">
      <c r="A147">
        <v>5</v>
      </c>
      <c r="B147" s="40"/>
      <c r="C147" s="41"/>
      <c r="D147" s="44"/>
      <c r="E147" s="43"/>
      <c r="F147">
        <f t="shared" si="25"/>
        <v>0</v>
      </c>
      <c r="G147">
        <f t="shared" si="26"/>
        <v>0</v>
      </c>
      <c r="H147">
        <f t="shared" si="27"/>
        <v>0</v>
      </c>
      <c r="I147">
        <f t="shared" si="28"/>
        <v>0</v>
      </c>
    </row>
    <row r="148" spans="1:9" ht="15" x14ac:dyDescent="0.25">
      <c r="A148">
        <v>6</v>
      </c>
      <c r="B148" s="40"/>
      <c r="C148" s="41"/>
      <c r="D148" s="42"/>
      <c r="E148" s="43"/>
      <c r="F148">
        <f t="shared" si="25"/>
        <v>0</v>
      </c>
      <c r="G148">
        <f t="shared" si="26"/>
        <v>0</v>
      </c>
      <c r="H148">
        <f t="shared" si="27"/>
        <v>0</v>
      </c>
      <c r="I148">
        <f t="shared" si="28"/>
        <v>0</v>
      </c>
    </row>
    <row r="149" spans="1:9" ht="15" x14ac:dyDescent="0.25">
      <c r="A149">
        <v>7</v>
      </c>
      <c r="B149" s="40"/>
      <c r="C149" s="41"/>
      <c r="D149" s="42"/>
      <c r="E149" s="43"/>
      <c r="F149">
        <f t="shared" si="25"/>
        <v>0</v>
      </c>
      <c r="G149">
        <f t="shared" si="26"/>
        <v>0</v>
      </c>
      <c r="H149">
        <f t="shared" si="27"/>
        <v>0</v>
      </c>
      <c r="I149">
        <f t="shared" si="28"/>
        <v>0</v>
      </c>
    </row>
    <row r="150" spans="1:9" ht="15" x14ac:dyDescent="0.25">
      <c r="A150">
        <v>8</v>
      </c>
      <c r="B150" s="40"/>
      <c r="C150" s="41"/>
      <c r="D150" s="42"/>
      <c r="E150" s="43"/>
      <c r="F150">
        <f t="shared" si="25"/>
        <v>0</v>
      </c>
      <c r="G150">
        <f t="shared" si="26"/>
        <v>0</v>
      </c>
      <c r="H150">
        <f t="shared" si="27"/>
        <v>0</v>
      </c>
      <c r="I150">
        <f t="shared" si="28"/>
        <v>0</v>
      </c>
    </row>
    <row r="151" spans="1:9" ht="15" x14ac:dyDescent="0.25">
      <c r="A151">
        <v>9</v>
      </c>
      <c r="B151" s="40"/>
      <c r="C151" s="41"/>
      <c r="D151" s="42"/>
      <c r="E151" s="43"/>
      <c r="F151">
        <f t="shared" si="25"/>
        <v>0</v>
      </c>
      <c r="G151">
        <f t="shared" si="26"/>
        <v>0</v>
      </c>
      <c r="H151">
        <f t="shared" si="27"/>
        <v>0</v>
      </c>
      <c r="I151">
        <f t="shared" si="28"/>
        <v>0</v>
      </c>
    </row>
    <row r="152" spans="1:9" ht="15" x14ac:dyDescent="0.25">
      <c r="A152">
        <v>10</v>
      </c>
      <c r="B152" s="40"/>
      <c r="C152" s="41"/>
      <c r="D152" s="42"/>
      <c r="E152" s="43"/>
      <c r="F152">
        <f t="shared" si="25"/>
        <v>0</v>
      </c>
      <c r="G152">
        <f t="shared" si="26"/>
        <v>0</v>
      </c>
      <c r="H152">
        <f t="shared" si="27"/>
        <v>0</v>
      </c>
      <c r="I152">
        <f t="shared" si="28"/>
        <v>0</v>
      </c>
    </row>
    <row r="153" spans="1:9" ht="15" x14ac:dyDescent="0.25">
      <c r="A153">
        <v>11</v>
      </c>
      <c r="B153" s="40"/>
      <c r="C153" s="41"/>
      <c r="D153" s="42"/>
      <c r="E153" s="43"/>
      <c r="F153">
        <f t="shared" si="25"/>
        <v>0</v>
      </c>
      <c r="G153">
        <f t="shared" si="26"/>
        <v>0</v>
      </c>
      <c r="H153">
        <f t="shared" si="27"/>
        <v>0</v>
      </c>
      <c r="I153">
        <f t="shared" si="28"/>
        <v>0</v>
      </c>
    </row>
    <row r="154" spans="1:9" ht="15" x14ac:dyDescent="0.25">
      <c r="A154">
        <v>12</v>
      </c>
      <c r="B154" s="40"/>
      <c r="C154" s="41"/>
      <c r="D154" s="42"/>
      <c r="E154" s="43"/>
      <c r="F154">
        <f t="shared" si="25"/>
        <v>0</v>
      </c>
      <c r="G154">
        <f t="shared" si="26"/>
        <v>0</v>
      </c>
      <c r="H154">
        <f t="shared" si="27"/>
        <v>0</v>
      </c>
      <c r="I154">
        <f t="shared" si="28"/>
        <v>0</v>
      </c>
    </row>
    <row r="155" spans="1:9" ht="15" x14ac:dyDescent="0.25">
      <c r="A155">
        <v>13</v>
      </c>
      <c r="B155" s="40"/>
      <c r="C155" s="41"/>
      <c r="D155" s="42"/>
      <c r="E155" s="43"/>
      <c r="F155">
        <f t="shared" si="25"/>
        <v>0</v>
      </c>
      <c r="G155">
        <f t="shared" si="26"/>
        <v>0</v>
      </c>
      <c r="H155">
        <f t="shared" si="27"/>
        <v>0</v>
      </c>
      <c r="I155">
        <f t="shared" si="28"/>
        <v>0</v>
      </c>
    </row>
    <row r="156" spans="1:9" ht="15" x14ac:dyDescent="0.25">
      <c r="A156">
        <v>14</v>
      </c>
      <c r="B156" s="40"/>
      <c r="C156" s="41"/>
      <c r="D156" s="42"/>
      <c r="E156" s="43"/>
      <c r="F156">
        <f t="shared" si="25"/>
        <v>0</v>
      </c>
      <c r="G156">
        <f t="shared" si="26"/>
        <v>0</v>
      </c>
      <c r="H156">
        <f t="shared" si="27"/>
        <v>0</v>
      </c>
      <c r="I156">
        <f t="shared" si="28"/>
        <v>0</v>
      </c>
    </row>
    <row r="157" spans="1:9" ht="15" x14ac:dyDescent="0.25">
      <c r="A157">
        <v>15</v>
      </c>
      <c r="B157" s="40"/>
      <c r="C157" s="41"/>
      <c r="D157" s="42"/>
      <c r="E157" s="43"/>
      <c r="F157">
        <f t="shared" si="25"/>
        <v>0</v>
      </c>
      <c r="G157">
        <f t="shared" si="26"/>
        <v>0</v>
      </c>
      <c r="H157">
        <f t="shared" si="27"/>
        <v>0</v>
      </c>
      <c r="I157">
        <f t="shared" si="28"/>
        <v>0</v>
      </c>
    </row>
    <row r="158" spans="1:9" ht="15" x14ac:dyDescent="0.25">
      <c r="A158">
        <v>16</v>
      </c>
      <c r="B158" s="40"/>
      <c r="C158" s="41"/>
      <c r="D158" s="42"/>
      <c r="E158" s="43"/>
      <c r="F158">
        <f t="shared" si="25"/>
        <v>0</v>
      </c>
      <c r="G158">
        <f t="shared" si="26"/>
        <v>0</v>
      </c>
      <c r="H158">
        <f t="shared" si="27"/>
        <v>0</v>
      </c>
      <c r="I158">
        <f t="shared" si="28"/>
        <v>0</v>
      </c>
    </row>
    <row r="159" spans="1:9" ht="15" x14ac:dyDescent="0.25">
      <c r="A159">
        <v>17</v>
      </c>
      <c r="B159" s="40"/>
      <c r="C159" s="41"/>
      <c r="D159" s="42"/>
      <c r="E159" s="43"/>
      <c r="F159">
        <f t="shared" si="25"/>
        <v>0</v>
      </c>
      <c r="G159">
        <f t="shared" si="26"/>
        <v>0</v>
      </c>
      <c r="H159">
        <f t="shared" si="27"/>
        <v>0</v>
      </c>
      <c r="I159">
        <f t="shared" si="28"/>
        <v>0</v>
      </c>
    </row>
    <row r="160" spans="1:9" ht="15" x14ac:dyDescent="0.25">
      <c r="A160">
        <v>18</v>
      </c>
      <c r="B160" s="40"/>
      <c r="C160" s="41"/>
      <c r="D160" s="42"/>
      <c r="E160" s="43"/>
      <c r="F160">
        <f t="shared" si="25"/>
        <v>0</v>
      </c>
      <c r="G160">
        <f t="shared" si="26"/>
        <v>0</v>
      </c>
      <c r="H160">
        <f t="shared" si="27"/>
        <v>0</v>
      </c>
      <c r="I160">
        <f t="shared" si="28"/>
        <v>0</v>
      </c>
    </row>
    <row r="161" spans="1:9" ht="15" x14ac:dyDescent="0.25">
      <c r="A161">
        <v>19</v>
      </c>
      <c r="B161" s="40"/>
      <c r="C161" s="41"/>
      <c r="D161" s="42"/>
      <c r="E161" s="43"/>
      <c r="F161">
        <f t="shared" si="25"/>
        <v>0</v>
      </c>
      <c r="G161">
        <f t="shared" si="26"/>
        <v>0</v>
      </c>
      <c r="H161">
        <f t="shared" si="27"/>
        <v>0</v>
      </c>
      <c r="I161">
        <f t="shared" si="28"/>
        <v>0</v>
      </c>
    </row>
    <row r="162" spans="1:9" ht="15" x14ac:dyDescent="0.25">
      <c r="A162">
        <v>20</v>
      </c>
      <c r="B162" s="40"/>
      <c r="C162" s="41"/>
      <c r="D162" s="42"/>
      <c r="E162" s="43"/>
      <c r="F162">
        <f t="shared" si="25"/>
        <v>0</v>
      </c>
      <c r="G162">
        <f t="shared" si="26"/>
        <v>0</v>
      </c>
      <c r="H162">
        <f t="shared" si="27"/>
        <v>0</v>
      </c>
      <c r="I162">
        <f t="shared" si="28"/>
        <v>0</v>
      </c>
    </row>
    <row r="163" spans="1:9" x14ac:dyDescent="0.2">
      <c r="A163">
        <v>21</v>
      </c>
      <c r="B163" s="15"/>
      <c r="C163" s="15"/>
      <c r="D163" s="15"/>
      <c r="E163" s="15"/>
      <c r="F163">
        <f t="shared" si="25"/>
        <v>0</v>
      </c>
      <c r="G163">
        <f t="shared" si="26"/>
        <v>0</v>
      </c>
      <c r="H163">
        <f t="shared" si="27"/>
        <v>0</v>
      </c>
      <c r="I163">
        <f t="shared" si="28"/>
        <v>0</v>
      </c>
    </row>
    <row r="164" spans="1:9" x14ac:dyDescent="0.2">
      <c r="A164">
        <v>22</v>
      </c>
      <c r="B164" s="19"/>
      <c r="C164" s="19"/>
      <c r="D164" s="19"/>
      <c r="E164" s="19"/>
      <c r="F164">
        <f t="shared" si="25"/>
        <v>0</v>
      </c>
      <c r="G164">
        <f t="shared" si="26"/>
        <v>0</v>
      </c>
      <c r="H164">
        <f t="shared" si="27"/>
        <v>0</v>
      </c>
      <c r="I164">
        <f t="shared" si="28"/>
        <v>0</v>
      </c>
    </row>
    <row r="165" spans="1:9" x14ac:dyDescent="0.2">
      <c r="A165">
        <v>23</v>
      </c>
      <c r="B165" s="19"/>
      <c r="C165" s="19"/>
      <c r="D165" s="19"/>
      <c r="E165" s="19"/>
      <c r="F165">
        <f t="shared" si="25"/>
        <v>0</v>
      </c>
      <c r="G165">
        <f t="shared" si="26"/>
        <v>0</v>
      </c>
      <c r="H165">
        <f t="shared" si="27"/>
        <v>0</v>
      </c>
      <c r="I165">
        <f t="shared" si="28"/>
        <v>0</v>
      </c>
    </row>
    <row r="166" spans="1:9" x14ac:dyDescent="0.2">
      <c r="A166">
        <v>24</v>
      </c>
      <c r="B166" s="19"/>
      <c r="C166" s="19"/>
      <c r="D166" s="19"/>
      <c r="E166" s="19"/>
      <c r="F166">
        <f t="shared" si="25"/>
        <v>0</v>
      </c>
      <c r="G166">
        <f t="shared" si="26"/>
        <v>0</v>
      </c>
      <c r="H166">
        <f t="shared" si="27"/>
        <v>0</v>
      </c>
      <c r="I166">
        <f t="shared" si="28"/>
        <v>0</v>
      </c>
    </row>
    <row r="167" spans="1:9" x14ac:dyDescent="0.2">
      <c r="A167">
        <v>25</v>
      </c>
      <c r="B167" s="19"/>
      <c r="C167" s="19"/>
      <c r="D167" s="19"/>
      <c r="E167" s="19"/>
      <c r="F167">
        <f t="shared" si="25"/>
        <v>0</v>
      </c>
      <c r="G167">
        <f t="shared" si="26"/>
        <v>0</v>
      </c>
      <c r="H167">
        <f t="shared" si="27"/>
        <v>0</v>
      </c>
      <c r="I167">
        <f t="shared" si="28"/>
        <v>0</v>
      </c>
    </row>
    <row r="168" spans="1:9" x14ac:dyDescent="0.2">
      <c r="A168">
        <v>26</v>
      </c>
      <c r="B168" s="19"/>
      <c r="C168" s="19"/>
      <c r="D168" s="19"/>
      <c r="E168" s="19"/>
      <c r="F168">
        <f t="shared" si="25"/>
        <v>0</v>
      </c>
      <c r="G168">
        <f t="shared" si="26"/>
        <v>0</v>
      </c>
      <c r="H168">
        <f t="shared" si="27"/>
        <v>0</v>
      </c>
      <c r="I168">
        <f t="shared" si="28"/>
        <v>0</v>
      </c>
    </row>
    <row r="169" spans="1:9" x14ac:dyDescent="0.2">
      <c r="A169">
        <v>27</v>
      </c>
      <c r="B169" s="19"/>
      <c r="C169" s="19"/>
      <c r="D169" s="19"/>
      <c r="E169" s="19"/>
      <c r="F169">
        <f t="shared" si="25"/>
        <v>0</v>
      </c>
      <c r="G169">
        <f t="shared" si="26"/>
        <v>0</v>
      </c>
      <c r="H169">
        <f t="shared" si="27"/>
        <v>0</v>
      </c>
      <c r="I169">
        <f t="shared" si="28"/>
        <v>0</v>
      </c>
    </row>
    <row r="170" spans="1:9" x14ac:dyDescent="0.2">
      <c r="A170">
        <v>28</v>
      </c>
      <c r="B170" s="19"/>
      <c r="C170" s="19"/>
      <c r="D170" s="19"/>
      <c r="E170" s="19"/>
      <c r="F170">
        <f t="shared" si="25"/>
        <v>0</v>
      </c>
      <c r="G170">
        <f t="shared" si="26"/>
        <v>0</v>
      </c>
      <c r="H170">
        <f t="shared" si="27"/>
        <v>0</v>
      </c>
      <c r="I170">
        <f t="shared" si="28"/>
        <v>0</v>
      </c>
    </row>
    <row r="171" spans="1:9" x14ac:dyDescent="0.2">
      <c r="A171">
        <v>29</v>
      </c>
      <c r="B171" s="19"/>
      <c r="C171" s="19"/>
      <c r="D171" s="19"/>
      <c r="E171" s="19"/>
      <c r="F171">
        <f t="shared" si="25"/>
        <v>0</v>
      </c>
      <c r="G171">
        <f t="shared" si="26"/>
        <v>0</v>
      </c>
      <c r="H171">
        <f t="shared" si="27"/>
        <v>0</v>
      </c>
      <c r="I171">
        <f t="shared" si="28"/>
        <v>0</v>
      </c>
    </row>
    <row r="172" spans="1:9" x14ac:dyDescent="0.2">
      <c r="A172">
        <v>30</v>
      </c>
      <c r="B172" s="19"/>
      <c r="C172" s="19"/>
      <c r="D172" s="19"/>
      <c r="E172" s="19"/>
      <c r="F172">
        <f t="shared" si="25"/>
        <v>0</v>
      </c>
      <c r="G172">
        <f t="shared" si="26"/>
        <v>0</v>
      </c>
      <c r="H172">
        <f t="shared" si="27"/>
        <v>0</v>
      </c>
      <c r="I172">
        <f t="shared" ref="I172:I180" si="29">H172/1000000</f>
        <v>0</v>
      </c>
    </row>
    <row r="173" spans="1:9" x14ac:dyDescent="0.2">
      <c r="A173">
        <v>31</v>
      </c>
      <c r="B173" s="15"/>
      <c r="C173" s="15"/>
      <c r="D173" s="15"/>
      <c r="E173" s="15"/>
      <c r="F173">
        <f t="shared" si="25"/>
        <v>0</v>
      </c>
      <c r="G173">
        <f t="shared" si="26"/>
        <v>0</v>
      </c>
      <c r="H173">
        <f t="shared" si="27"/>
        <v>0</v>
      </c>
      <c r="I173">
        <f t="shared" si="29"/>
        <v>0</v>
      </c>
    </row>
    <row r="174" spans="1:9" x14ac:dyDescent="0.2">
      <c r="A174">
        <v>32</v>
      </c>
      <c r="B174" s="15"/>
      <c r="C174" s="15"/>
      <c r="D174" s="15"/>
      <c r="E174" s="53"/>
      <c r="F174">
        <f t="shared" si="25"/>
        <v>0</v>
      </c>
      <c r="G174">
        <f t="shared" si="26"/>
        <v>0</v>
      </c>
      <c r="H174">
        <f t="shared" si="27"/>
        <v>0</v>
      </c>
      <c r="I174">
        <f t="shared" si="29"/>
        <v>0</v>
      </c>
    </row>
    <row r="175" spans="1:9" x14ac:dyDescent="0.2">
      <c r="A175">
        <v>33</v>
      </c>
      <c r="B175" s="15"/>
      <c r="C175" s="15"/>
      <c r="D175" s="15"/>
      <c r="E175" s="53"/>
      <c r="F175">
        <f t="shared" si="25"/>
        <v>0</v>
      </c>
      <c r="G175">
        <f t="shared" si="26"/>
        <v>0</v>
      </c>
      <c r="H175">
        <f t="shared" si="27"/>
        <v>0</v>
      </c>
      <c r="I175">
        <f t="shared" si="29"/>
        <v>0</v>
      </c>
    </row>
    <row r="176" spans="1:9" x14ac:dyDescent="0.2">
      <c r="A176">
        <v>34</v>
      </c>
      <c r="B176" s="15"/>
      <c r="C176" s="15"/>
      <c r="D176" s="15"/>
      <c r="E176" s="15"/>
      <c r="F176">
        <f t="shared" si="25"/>
        <v>0</v>
      </c>
      <c r="G176">
        <f t="shared" si="26"/>
        <v>0</v>
      </c>
      <c r="H176">
        <f t="shared" si="27"/>
        <v>0</v>
      </c>
      <c r="I176">
        <f t="shared" si="29"/>
        <v>0</v>
      </c>
    </row>
    <row r="177" spans="1:9" x14ac:dyDescent="0.2">
      <c r="A177">
        <v>35</v>
      </c>
      <c r="B177" s="15"/>
      <c r="C177" s="15"/>
      <c r="D177" s="15"/>
      <c r="E177" s="15"/>
      <c r="F177">
        <f t="shared" si="25"/>
        <v>0</v>
      </c>
      <c r="G177">
        <f t="shared" si="26"/>
        <v>0</v>
      </c>
      <c r="H177">
        <f t="shared" si="27"/>
        <v>0</v>
      </c>
      <c r="I177">
        <f t="shared" si="29"/>
        <v>0</v>
      </c>
    </row>
    <row r="178" spans="1:9" x14ac:dyDescent="0.2">
      <c r="A178">
        <v>36</v>
      </c>
      <c r="B178" s="15"/>
      <c r="C178" s="15"/>
      <c r="D178" s="15"/>
      <c r="E178" s="15"/>
      <c r="F178">
        <f t="shared" si="25"/>
        <v>0</v>
      </c>
      <c r="G178">
        <f t="shared" si="26"/>
        <v>0</v>
      </c>
      <c r="H178">
        <f t="shared" si="27"/>
        <v>0</v>
      </c>
      <c r="I178">
        <f t="shared" si="29"/>
        <v>0</v>
      </c>
    </row>
    <row r="179" spans="1:9" x14ac:dyDescent="0.2">
      <c r="A179">
        <v>37</v>
      </c>
      <c r="B179" s="15"/>
      <c r="C179" s="15"/>
      <c r="D179" s="15"/>
      <c r="E179" s="15"/>
      <c r="F179">
        <f t="shared" si="25"/>
        <v>0</v>
      </c>
      <c r="G179">
        <f t="shared" si="26"/>
        <v>0</v>
      </c>
      <c r="H179">
        <f t="shared" si="27"/>
        <v>0</v>
      </c>
      <c r="I179">
        <f t="shared" si="29"/>
        <v>0</v>
      </c>
    </row>
    <row r="180" spans="1:9" x14ac:dyDescent="0.2">
      <c r="A180">
        <v>38</v>
      </c>
      <c r="B180" s="15"/>
      <c r="C180" s="15"/>
      <c r="D180" s="15"/>
      <c r="E180" s="15"/>
      <c r="F180">
        <f t="shared" si="25"/>
        <v>0</v>
      </c>
      <c r="G180">
        <f t="shared" si="26"/>
        <v>0</v>
      </c>
      <c r="H180">
        <f t="shared" si="27"/>
        <v>0</v>
      </c>
      <c r="I180">
        <f t="shared" si="29"/>
        <v>0</v>
      </c>
    </row>
    <row r="182" spans="1:9" x14ac:dyDescent="0.2">
      <c r="E182" s="2" t="s">
        <v>98</v>
      </c>
      <c r="F182" s="2"/>
      <c r="G182" s="2"/>
      <c r="I182">
        <f>SUM(I143:I180)</f>
        <v>0</v>
      </c>
    </row>
    <row r="183" spans="1:9" x14ac:dyDescent="0.2">
      <c r="E183" s="2" t="s">
        <v>100</v>
      </c>
      <c r="F183" s="2"/>
      <c r="G183" s="2"/>
      <c r="I183">
        <f>I182/0.05</f>
        <v>0</v>
      </c>
    </row>
    <row r="185" spans="1:9" x14ac:dyDescent="0.2">
      <c r="A185" t="str">
        <f>CONCATENATE("tues ",'Tree Biomass'!$C$3)</f>
        <v>tues 2024</v>
      </c>
    </row>
    <row r="186" spans="1:9" x14ac:dyDescent="0.2">
      <c r="A186" t="s">
        <v>146</v>
      </c>
      <c r="B186" t="s">
        <v>44</v>
      </c>
      <c r="C186" t="s">
        <v>44</v>
      </c>
      <c r="D186" t="s">
        <v>45</v>
      </c>
      <c r="F186" t="s">
        <v>51</v>
      </c>
      <c r="H186" t="s">
        <v>54</v>
      </c>
      <c r="I186" t="s">
        <v>54</v>
      </c>
    </row>
    <row r="187" spans="1:9" x14ac:dyDescent="0.2">
      <c r="A187" t="s">
        <v>39</v>
      </c>
      <c r="B187" t="s">
        <v>46</v>
      </c>
      <c r="C187" t="s">
        <v>47</v>
      </c>
      <c r="D187" t="s">
        <v>48</v>
      </c>
      <c r="E187" t="s">
        <v>49</v>
      </c>
      <c r="F187" t="s">
        <v>52</v>
      </c>
      <c r="G187" t="s">
        <v>53</v>
      </c>
      <c r="H187" t="s">
        <v>55</v>
      </c>
      <c r="I187" t="s">
        <v>56</v>
      </c>
    </row>
    <row r="188" spans="1:9" x14ac:dyDescent="0.2">
      <c r="A188">
        <v>1</v>
      </c>
      <c r="B188" s="15"/>
      <c r="C188" s="15"/>
      <c r="D188" s="15"/>
      <c r="E188" s="15"/>
      <c r="F188">
        <f t="shared" ref="F188:F196" si="30">PI()*((B188/2)*(B188/2))</f>
        <v>0</v>
      </c>
      <c r="G188">
        <f t="shared" ref="G188:G196" si="31">PI()*((C188/2)*(C188/2))</f>
        <v>0</v>
      </c>
      <c r="H188">
        <f t="shared" ref="H188:H196" si="32">(D188*100)*(F188+G188+(SQRT(F188*G188)))/3</f>
        <v>0</v>
      </c>
      <c r="I188">
        <f t="shared" ref="I188:I247" si="33">H188/1000000</f>
        <v>0</v>
      </c>
    </row>
    <row r="189" spans="1:9" x14ac:dyDescent="0.2">
      <c r="A189">
        <v>2</v>
      </c>
      <c r="B189" s="15"/>
      <c r="C189" s="15"/>
      <c r="D189" s="15"/>
      <c r="E189" s="15"/>
      <c r="F189">
        <f t="shared" si="30"/>
        <v>0</v>
      </c>
      <c r="G189">
        <f t="shared" si="31"/>
        <v>0</v>
      </c>
      <c r="H189">
        <f t="shared" si="32"/>
        <v>0</v>
      </c>
      <c r="I189">
        <f t="shared" si="33"/>
        <v>0</v>
      </c>
    </row>
    <row r="190" spans="1:9" x14ac:dyDescent="0.2">
      <c r="A190">
        <v>3</v>
      </c>
      <c r="B190" s="15"/>
      <c r="C190" s="15"/>
      <c r="D190" s="15"/>
      <c r="E190" s="15"/>
      <c r="F190">
        <f t="shared" si="30"/>
        <v>0</v>
      </c>
      <c r="G190">
        <f t="shared" si="31"/>
        <v>0</v>
      </c>
      <c r="H190">
        <f t="shared" si="32"/>
        <v>0</v>
      </c>
      <c r="I190">
        <f t="shared" si="33"/>
        <v>0</v>
      </c>
    </row>
    <row r="191" spans="1:9" x14ac:dyDescent="0.2">
      <c r="A191">
        <v>4</v>
      </c>
      <c r="B191" s="15"/>
      <c r="C191" s="15"/>
      <c r="D191" s="15"/>
      <c r="E191" s="15"/>
      <c r="F191">
        <f t="shared" si="30"/>
        <v>0</v>
      </c>
      <c r="G191">
        <f t="shared" si="31"/>
        <v>0</v>
      </c>
      <c r="H191">
        <f t="shared" si="32"/>
        <v>0</v>
      </c>
      <c r="I191">
        <f t="shared" si="33"/>
        <v>0</v>
      </c>
    </row>
    <row r="192" spans="1:9" x14ac:dyDescent="0.2">
      <c r="A192">
        <v>5</v>
      </c>
      <c r="B192" s="15"/>
      <c r="C192" s="15"/>
      <c r="D192" s="15"/>
      <c r="E192" s="15"/>
      <c r="F192">
        <f t="shared" si="30"/>
        <v>0</v>
      </c>
      <c r="G192">
        <f t="shared" si="31"/>
        <v>0</v>
      </c>
      <c r="H192">
        <f t="shared" si="32"/>
        <v>0</v>
      </c>
      <c r="I192">
        <f t="shared" si="33"/>
        <v>0</v>
      </c>
    </row>
    <row r="193" spans="1:9" x14ac:dyDescent="0.2">
      <c r="A193">
        <v>6</v>
      </c>
      <c r="B193" s="15"/>
      <c r="C193" s="15"/>
      <c r="D193" s="15"/>
      <c r="E193" s="15"/>
      <c r="F193">
        <f t="shared" si="30"/>
        <v>0</v>
      </c>
      <c r="G193">
        <f t="shared" si="31"/>
        <v>0</v>
      </c>
      <c r="H193">
        <f t="shared" si="32"/>
        <v>0</v>
      </c>
      <c r="I193">
        <f t="shared" si="33"/>
        <v>0</v>
      </c>
    </row>
    <row r="194" spans="1:9" x14ac:dyDescent="0.2">
      <c r="A194">
        <v>7</v>
      </c>
      <c r="B194" s="15"/>
      <c r="C194" s="15"/>
      <c r="D194" s="15"/>
      <c r="E194" s="15"/>
      <c r="F194">
        <f t="shared" si="30"/>
        <v>0</v>
      </c>
      <c r="G194">
        <f t="shared" si="31"/>
        <v>0</v>
      </c>
      <c r="H194">
        <f t="shared" si="32"/>
        <v>0</v>
      </c>
      <c r="I194">
        <f t="shared" si="33"/>
        <v>0</v>
      </c>
    </row>
    <row r="195" spans="1:9" x14ac:dyDescent="0.2">
      <c r="A195">
        <v>8</v>
      </c>
      <c r="B195" s="15"/>
      <c r="C195" s="15"/>
      <c r="D195" s="15"/>
      <c r="E195" s="15"/>
      <c r="F195">
        <f t="shared" si="30"/>
        <v>0</v>
      </c>
      <c r="G195">
        <f t="shared" si="31"/>
        <v>0</v>
      </c>
      <c r="H195">
        <f t="shared" si="32"/>
        <v>0</v>
      </c>
      <c r="I195">
        <f t="shared" si="33"/>
        <v>0</v>
      </c>
    </row>
    <row r="196" spans="1:9" x14ac:dyDescent="0.2">
      <c r="A196">
        <v>9</v>
      </c>
      <c r="B196" s="15"/>
      <c r="C196" s="15"/>
      <c r="D196" s="15"/>
      <c r="E196" s="15"/>
      <c r="F196">
        <f t="shared" si="30"/>
        <v>0</v>
      </c>
      <c r="G196">
        <f t="shared" si="31"/>
        <v>0</v>
      </c>
      <c r="H196">
        <f t="shared" si="32"/>
        <v>0</v>
      </c>
      <c r="I196">
        <f t="shared" si="33"/>
        <v>0</v>
      </c>
    </row>
    <row r="197" spans="1:9" x14ac:dyDescent="0.2">
      <c r="A197">
        <v>10</v>
      </c>
      <c r="B197" s="15"/>
      <c r="C197" s="15"/>
      <c r="D197" s="15"/>
      <c r="E197" s="15"/>
      <c r="F197">
        <f t="shared" ref="F197:F214" si="34">PI()*((B197/2)*(B197/2))</f>
        <v>0</v>
      </c>
      <c r="G197">
        <f t="shared" ref="G197:G214" si="35">PI()*((C197/2)*(C197/2))</f>
        <v>0</v>
      </c>
      <c r="H197">
        <f t="shared" ref="H197:H214" si="36">(D197*100)*(F197+G197+(SQRT(F197*G197)))/3</f>
        <v>0</v>
      </c>
      <c r="I197">
        <f t="shared" ref="I197:I214" si="37">H197/1000000</f>
        <v>0</v>
      </c>
    </row>
    <row r="198" spans="1:9" x14ac:dyDescent="0.2">
      <c r="A198">
        <v>11</v>
      </c>
      <c r="B198" s="15"/>
      <c r="C198" s="15"/>
      <c r="D198" s="15"/>
      <c r="E198" s="15"/>
      <c r="F198">
        <f t="shared" si="34"/>
        <v>0</v>
      </c>
      <c r="G198">
        <f t="shared" si="35"/>
        <v>0</v>
      </c>
      <c r="H198">
        <f t="shared" si="36"/>
        <v>0</v>
      </c>
      <c r="I198">
        <f t="shared" si="37"/>
        <v>0</v>
      </c>
    </row>
    <row r="199" spans="1:9" x14ac:dyDescent="0.2">
      <c r="A199">
        <v>12</v>
      </c>
      <c r="B199" s="15"/>
      <c r="C199" s="15"/>
      <c r="D199" s="15"/>
      <c r="E199" s="15"/>
      <c r="F199">
        <f t="shared" si="34"/>
        <v>0</v>
      </c>
      <c r="G199">
        <f t="shared" si="35"/>
        <v>0</v>
      </c>
      <c r="H199">
        <f t="shared" si="36"/>
        <v>0</v>
      </c>
      <c r="I199">
        <f t="shared" si="37"/>
        <v>0</v>
      </c>
    </row>
    <row r="200" spans="1:9" x14ac:dyDescent="0.2">
      <c r="A200">
        <v>13</v>
      </c>
      <c r="B200" s="15"/>
      <c r="C200" s="15"/>
      <c r="D200" s="15"/>
      <c r="E200" s="15"/>
      <c r="F200">
        <f t="shared" si="34"/>
        <v>0</v>
      </c>
      <c r="G200">
        <f t="shared" si="35"/>
        <v>0</v>
      </c>
      <c r="H200">
        <f t="shared" si="36"/>
        <v>0</v>
      </c>
      <c r="I200">
        <f t="shared" si="37"/>
        <v>0</v>
      </c>
    </row>
    <row r="201" spans="1:9" x14ac:dyDescent="0.2">
      <c r="A201">
        <v>14</v>
      </c>
      <c r="B201" s="15"/>
      <c r="C201" s="15"/>
      <c r="D201" s="15"/>
      <c r="E201" s="15"/>
      <c r="F201">
        <f t="shared" si="34"/>
        <v>0</v>
      </c>
      <c r="G201">
        <f t="shared" si="35"/>
        <v>0</v>
      </c>
      <c r="H201">
        <f t="shared" si="36"/>
        <v>0</v>
      </c>
      <c r="I201">
        <f t="shared" si="37"/>
        <v>0</v>
      </c>
    </row>
    <row r="202" spans="1:9" x14ac:dyDescent="0.2">
      <c r="A202">
        <v>15</v>
      </c>
      <c r="B202" s="15"/>
      <c r="C202" s="15"/>
      <c r="D202" s="15"/>
      <c r="E202" s="15"/>
      <c r="F202">
        <f t="shared" si="34"/>
        <v>0</v>
      </c>
      <c r="G202">
        <f t="shared" si="35"/>
        <v>0</v>
      </c>
      <c r="H202">
        <f t="shared" si="36"/>
        <v>0</v>
      </c>
      <c r="I202">
        <f t="shared" si="37"/>
        <v>0</v>
      </c>
    </row>
    <row r="203" spans="1:9" x14ac:dyDescent="0.2">
      <c r="A203">
        <v>16</v>
      </c>
      <c r="B203" s="15"/>
      <c r="C203" s="15"/>
      <c r="D203" s="15"/>
      <c r="E203" s="15"/>
      <c r="F203">
        <f t="shared" si="34"/>
        <v>0</v>
      </c>
      <c r="G203">
        <f t="shared" si="35"/>
        <v>0</v>
      </c>
      <c r="H203">
        <f t="shared" si="36"/>
        <v>0</v>
      </c>
      <c r="I203">
        <f t="shared" si="37"/>
        <v>0</v>
      </c>
    </row>
    <row r="204" spans="1:9" x14ac:dyDescent="0.2">
      <c r="A204">
        <v>17</v>
      </c>
      <c r="B204" s="15"/>
      <c r="C204" s="15"/>
      <c r="D204" s="15"/>
      <c r="E204" s="15"/>
      <c r="F204">
        <f t="shared" si="34"/>
        <v>0</v>
      </c>
      <c r="G204">
        <f t="shared" si="35"/>
        <v>0</v>
      </c>
      <c r="H204">
        <f t="shared" si="36"/>
        <v>0</v>
      </c>
      <c r="I204">
        <f t="shared" si="37"/>
        <v>0</v>
      </c>
    </row>
    <row r="205" spans="1:9" x14ac:dyDescent="0.2">
      <c r="A205">
        <v>18</v>
      </c>
      <c r="B205" s="15"/>
      <c r="C205" s="15"/>
      <c r="D205" s="15"/>
      <c r="E205" s="15"/>
      <c r="F205">
        <f t="shared" si="34"/>
        <v>0</v>
      </c>
      <c r="G205">
        <f t="shared" si="35"/>
        <v>0</v>
      </c>
      <c r="H205">
        <f t="shared" si="36"/>
        <v>0</v>
      </c>
      <c r="I205">
        <f t="shared" si="37"/>
        <v>0</v>
      </c>
    </row>
    <row r="206" spans="1:9" x14ac:dyDescent="0.2">
      <c r="A206">
        <v>19</v>
      </c>
      <c r="B206" s="15"/>
      <c r="C206" s="15"/>
      <c r="D206" s="15"/>
      <c r="E206" s="15"/>
      <c r="F206">
        <f t="shared" si="34"/>
        <v>0</v>
      </c>
      <c r="G206">
        <f t="shared" si="35"/>
        <v>0</v>
      </c>
      <c r="H206">
        <f t="shared" si="36"/>
        <v>0</v>
      </c>
      <c r="I206">
        <f t="shared" si="37"/>
        <v>0</v>
      </c>
    </row>
    <row r="207" spans="1:9" x14ac:dyDescent="0.2">
      <c r="A207">
        <v>20</v>
      </c>
      <c r="B207" s="15"/>
      <c r="C207" s="15"/>
      <c r="D207" s="15"/>
      <c r="E207" s="15"/>
      <c r="F207">
        <f t="shared" si="34"/>
        <v>0</v>
      </c>
      <c r="G207">
        <f t="shared" si="35"/>
        <v>0</v>
      </c>
      <c r="H207">
        <f t="shared" si="36"/>
        <v>0</v>
      </c>
      <c r="I207">
        <f t="shared" si="37"/>
        <v>0</v>
      </c>
    </row>
    <row r="208" spans="1:9" x14ac:dyDescent="0.2">
      <c r="A208">
        <v>21</v>
      </c>
      <c r="B208" s="15"/>
      <c r="C208" s="15"/>
      <c r="D208" s="15"/>
      <c r="E208" s="15"/>
      <c r="F208">
        <f t="shared" si="34"/>
        <v>0</v>
      </c>
      <c r="G208">
        <f t="shared" si="35"/>
        <v>0</v>
      </c>
      <c r="H208">
        <f t="shared" si="36"/>
        <v>0</v>
      </c>
      <c r="I208">
        <f t="shared" si="37"/>
        <v>0</v>
      </c>
    </row>
    <row r="209" spans="1:9" x14ac:dyDescent="0.2">
      <c r="A209">
        <v>22</v>
      </c>
      <c r="B209" s="15"/>
      <c r="C209" s="15"/>
      <c r="D209" s="15"/>
      <c r="E209" s="15"/>
      <c r="F209">
        <f t="shared" si="34"/>
        <v>0</v>
      </c>
      <c r="G209">
        <f t="shared" si="35"/>
        <v>0</v>
      </c>
      <c r="H209">
        <f t="shared" si="36"/>
        <v>0</v>
      </c>
      <c r="I209">
        <f t="shared" si="37"/>
        <v>0</v>
      </c>
    </row>
    <row r="210" spans="1:9" x14ac:dyDescent="0.2">
      <c r="A210">
        <v>23</v>
      </c>
      <c r="B210" s="15"/>
      <c r="C210" s="15"/>
      <c r="D210" s="15"/>
      <c r="E210" s="15"/>
      <c r="F210">
        <f t="shared" si="34"/>
        <v>0</v>
      </c>
      <c r="G210">
        <f t="shared" si="35"/>
        <v>0</v>
      </c>
      <c r="H210">
        <f t="shared" si="36"/>
        <v>0</v>
      </c>
      <c r="I210">
        <f t="shared" si="37"/>
        <v>0</v>
      </c>
    </row>
    <row r="211" spans="1:9" x14ac:dyDescent="0.2">
      <c r="A211">
        <v>24</v>
      </c>
      <c r="B211" s="15"/>
      <c r="C211" s="15"/>
      <c r="D211" s="15"/>
      <c r="E211" s="15"/>
      <c r="F211">
        <f t="shared" si="34"/>
        <v>0</v>
      </c>
      <c r="G211">
        <f t="shared" si="35"/>
        <v>0</v>
      </c>
      <c r="H211">
        <f t="shared" si="36"/>
        <v>0</v>
      </c>
      <c r="I211">
        <f t="shared" si="37"/>
        <v>0</v>
      </c>
    </row>
    <row r="212" spans="1:9" x14ac:dyDescent="0.2">
      <c r="A212">
        <v>25</v>
      </c>
      <c r="B212" s="15"/>
      <c r="C212" s="15"/>
      <c r="D212" s="15"/>
      <c r="E212" s="15"/>
      <c r="F212">
        <f t="shared" si="34"/>
        <v>0</v>
      </c>
      <c r="G212">
        <f t="shared" si="35"/>
        <v>0</v>
      </c>
      <c r="H212">
        <f t="shared" si="36"/>
        <v>0</v>
      </c>
      <c r="I212">
        <f t="shared" si="37"/>
        <v>0</v>
      </c>
    </row>
    <row r="213" spans="1:9" x14ac:dyDescent="0.2">
      <c r="A213">
        <v>26</v>
      </c>
      <c r="B213" s="15"/>
      <c r="C213" s="15"/>
      <c r="D213" s="15"/>
      <c r="E213" s="15"/>
      <c r="F213">
        <f t="shared" si="34"/>
        <v>0</v>
      </c>
      <c r="G213">
        <f t="shared" si="35"/>
        <v>0</v>
      </c>
      <c r="H213">
        <f t="shared" si="36"/>
        <v>0</v>
      </c>
      <c r="I213">
        <f t="shared" si="37"/>
        <v>0</v>
      </c>
    </row>
    <row r="214" spans="1:9" x14ac:dyDescent="0.2">
      <c r="A214">
        <v>27</v>
      </c>
      <c r="B214" s="15"/>
      <c r="C214" s="15"/>
      <c r="D214" s="15"/>
      <c r="E214" s="15"/>
      <c r="F214">
        <f t="shared" si="34"/>
        <v>0</v>
      </c>
      <c r="G214">
        <f t="shared" si="35"/>
        <v>0</v>
      </c>
      <c r="H214">
        <f t="shared" si="36"/>
        <v>0</v>
      </c>
      <c r="I214">
        <f t="shared" si="37"/>
        <v>0</v>
      </c>
    </row>
    <row r="215" spans="1:9" x14ac:dyDescent="0.2">
      <c r="A215">
        <v>28</v>
      </c>
      <c r="B215" s="15"/>
      <c r="C215" s="15"/>
      <c r="D215" s="15"/>
      <c r="E215" s="15"/>
      <c r="F215">
        <f t="shared" ref="F215:F256" si="38">PI()*((B215/2)*(B215/2))</f>
        <v>0</v>
      </c>
      <c r="G215">
        <f t="shared" ref="G215:G256" si="39">PI()*((C215/2)*(C215/2))</f>
        <v>0</v>
      </c>
      <c r="H215">
        <f t="shared" ref="H215:H256" si="40">(D215*100)*(F215+G215+(SQRT(F215*G215)))/3</f>
        <v>0</v>
      </c>
      <c r="I215">
        <f t="shared" si="33"/>
        <v>0</v>
      </c>
    </row>
    <row r="216" spans="1:9" x14ac:dyDescent="0.2">
      <c r="A216">
        <v>29</v>
      </c>
      <c r="B216" s="15"/>
      <c r="C216" s="15"/>
      <c r="D216" s="15"/>
      <c r="E216" s="15"/>
      <c r="F216">
        <f t="shared" si="38"/>
        <v>0</v>
      </c>
      <c r="G216">
        <f t="shared" si="39"/>
        <v>0</v>
      </c>
      <c r="H216">
        <f t="shared" si="40"/>
        <v>0</v>
      </c>
      <c r="I216">
        <f t="shared" si="33"/>
        <v>0</v>
      </c>
    </row>
    <row r="217" spans="1:9" x14ac:dyDescent="0.2">
      <c r="A217">
        <v>30</v>
      </c>
      <c r="B217" s="15"/>
      <c r="C217" s="15"/>
      <c r="D217" s="15"/>
      <c r="E217" s="15"/>
      <c r="F217">
        <f t="shared" si="38"/>
        <v>0</v>
      </c>
      <c r="G217">
        <f t="shared" si="39"/>
        <v>0</v>
      </c>
      <c r="H217">
        <f t="shared" si="40"/>
        <v>0</v>
      </c>
      <c r="I217">
        <f t="shared" si="33"/>
        <v>0</v>
      </c>
    </row>
    <row r="218" spans="1:9" x14ac:dyDescent="0.2">
      <c r="A218">
        <v>31</v>
      </c>
      <c r="B218" s="19"/>
      <c r="C218" s="19"/>
      <c r="D218" s="19"/>
      <c r="E218" s="19"/>
      <c r="F218">
        <f t="shared" si="38"/>
        <v>0</v>
      </c>
      <c r="G218">
        <f t="shared" si="39"/>
        <v>0</v>
      </c>
      <c r="H218">
        <f t="shared" si="40"/>
        <v>0</v>
      </c>
      <c r="I218">
        <f t="shared" si="33"/>
        <v>0</v>
      </c>
    </row>
    <row r="219" spans="1:9" x14ac:dyDescent="0.2">
      <c r="A219">
        <v>32</v>
      </c>
      <c r="B219" s="19"/>
      <c r="C219" s="19"/>
      <c r="D219" s="19"/>
      <c r="E219" s="19"/>
      <c r="F219">
        <f t="shared" si="38"/>
        <v>0</v>
      </c>
      <c r="G219">
        <f t="shared" si="39"/>
        <v>0</v>
      </c>
      <c r="H219">
        <f t="shared" si="40"/>
        <v>0</v>
      </c>
      <c r="I219">
        <f t="shared" si="33"/>
        <v>0</v>
      </c>
    </row>
    <row r="220" spans="1:9" x14ac:dyDescent="0.2">
      <c r="A220">
        <v>33</v>
      </c>
      <c r="B220" s="19"/>
      <c r="C220" s="19"/>
      <c r="D220" s="19"/>
      <c r="E220" s="19"/>
      <c r="F220">
        <f t="shared" si="38"/>
        <v>0</v>
      </c>
      <c r="G220">
        <f t="shared" si="39"/>
        <v>0</v>
      </c>
      <c r="H220">
        <f t="shared" si="40"/>
        <v>0</v>
      </c>
      <c r="I220">
        <f t="shared" si="33"/>
        <v>0</v>
      </c>
    </row>
    <row r="221" spans="1:9" x14ac:dyDescent="0.2">
      <c r="A221">
        <v>34</v>
      </c>
      <c r="B221" s="19"/>
      <c r="C221" s="19"/>
      <c r="D221" s="19"/>
      <c r="E221" s="19"/>
      <c r="F221">
        <f t="shared" si="38"/>
        <v>0</v>
      </c>
      <c r="G221">
        <f t="shared" si="39"/>
        <v>0</v>
      </c>
      <c r="H221">
        <f t="shared" si="40"/>
        <v>0</v>
      </c>
      <c r="I221">
        <f t="shared" si="33"/>
        <v>0</v>
      </c>
    </row>
    <row r="222" spans="1:9" x14ac:dyDescent="0.2">
      <c r="A222">
        <v>35</v>
      </c>
      <c r="B222" s="19"/>
      <c r="C222" s="19"/>
      <c r="D222" s="19"/>
      <c r="E222" s="19"/>
      <c r="F222">
        <f t="shared" si="38"/>
        <v>0</v>
      </c>
      <c r="G222">
        <f t="shared" si="39"/>
        <v>0</v>
      </c>
      <c r="H222">
        <f t="shared" si="40"/>
        <v>0</v>
      </c>
      <c r="I222">
        <f t="shared" si="33"/>
        <v>0</v>
      </c>
    </row>
    <row r="223" spans="1:9" x14ac:dyDescent="0.2">
      <c r="A223">
        <v>36</v>
      </c>
      <c r="B223" s="19"/>
      <c r="C223" s="19"/>
      <c r="D223" s="19"/>
      <c r="E223" s="19"/>
      <c r="F223">
        <f t="shared" si="38"/>
        <v>0</v>
      </c>
      <c r="G223">
        <f t="shared" si="39"/>
        <v>0</v>
      </c>
      <c r="H223">
        <f t="shared" si="40"/>
        <v>0</v>
      </c>
      <c r="I223">
        <f t="shared" si="33"/>
        <v>0</v>
      </c>
    </row>
    <row r="224" spans="1:9" x14ac:dyDescent="0.2">
      <c r="A224">
        <v>37</v>
      </c>
      <c r="B224" s="19"/>
      <c r="C224" s="19"/>
      <c r="D224" s="19"/>
      <c r="E224" s="19"/>
      <c r="F224">
        <f t="shared" si="38"/>
        <v>0</v>
      </c>
      <c r="G224">
        <f t="shared" si="39"/>
        <v>0</v>
      </c>
      <c r="H224">
        <f t="shared" si="40"/>
        <v>0</v>
      </c>
      <c r="I224">
        <f t="shared" si="33"/>
        <v>0</v>
      </c>
    </row>
    <row r="225" spans="1:9" x14ac:dyDescent="0.2">
      <c r="A225">
        <v>38</v>
      </c>
      <c r="B225" s="19"/>
      <c r="C225" s="19"/>
      <c r="D225" s="19"/>
      <c r="E225" s="19"/>
      <c r="F225">
        <f t="shared" si="38"/>
        <v>0</v>
      </c>
      <c r="G225">
        <f t="shared" si="39"/>
        <v>0</v>
      </c>
      <c r="H225">
        <f t="shared" si="40"/>
        <v>0</v>
      </c>
      <c r="I225">
        <f t="shared" si="33"/>
        <v>0</v>
      </c>
    </row>
    <row r="226" spans="1:9" x14ac:dyDescent="0.2">
      <c r="A226">
        <v>39</v>
      </c>
      <c r="B226" s="19"/>
      <c r="C226" s="19"/>
      <c r="D226" s="19"/>
      <c r="E226" s="19"/>
      <c r="F226">
        <f t="shared" si="38"/>
        <v>0</v>
      </c>
      <c r="G226">
        <f t="shared" si="39"/>
        <v>0</v>
      </c>
      <c r="H226">
        <f t="shared" si="40"/>
        <v>0</v>
      </c>
      <c r="I226">
        <f t="shared" si="33"/>
        <v>0</v>
      </c>
    </row>
    <row r="227" spans="1:9" x14ac:dyDescent="0.2">
      <c r="A227">
        <v>40</v>
      </c>
      <c r="B227" s="19"/>
      <c r="C227" s="19"/>
      <c r="D227" s="19"/>
      <c r="E227" s="19"/>
      <c r="F227">
        <f t="shared" si="38"/>
        <v>0</v>
      </c>
      <c r="G227">
        <f t="shared" si="39"/>
        <v>0</v>
      </c>
      <c r="H227">
        <f t="shared" si="40"/>
        <v>0</v>
      </c>
      <c r="I227">
        <f t="shared" si="33"/>
        <v>0</v>
      </c>
    </row>
    <row r="228" spans="1:9" x14ac:dyDescent="0.2">
      <c r="A228">
        <v>41</v>
      </c>
      <c r="B228" s="19"/>
      <c r="C228" s="19"/>
      <c r="D228" s="19"/>
      <c r="E228" s="19"/>
      <c r="F228">
        <f t="shared" si="38"/>
        <v>0</v>
      </c>
      <c r="G228">
        <f t="shared" si="39"/>
        <v>0</v>
      </c>
      <c r="H228">
        <f t="shared" si="40"/>
        <v>0</v>
      </c>
      <c r="I228">
        <f t="shared" si="33"/>
        <v>0</v>
      </c>
    </row>
    <row r="229" spans="1:9" x14ac:dyDescent="0.2">
      <c r="A229">
        <v>42</v>
      </c>
      <c r="B229" s="19"/>
      <c r="C229" s="19"/>
      <c r="D229" s="19"/>
      <c r="E229" s="19"/>
      <c r="F229">
        <f t="shared" si="38"/>
        <v>0</v>
      </c>
      <c r="G229">
        <f t="shared" si="39"/>
        <v>0</v>
      </c>
      <c r="H229">
        <f t="shared" si="40"/>
        <v>0</v>
      </c>
      <c r="I229">
        <f t="shared" si="33"/>
        <v>0</v>
      </c>
    </row>
    <row r="230" spans="1:9" x14ac:dyDescent="0.2">
      <c r="A230">
        <v>43</v>
      </c>
      <c r="B230" s="19"/>
      <c r="C230" s="19"/>
      <c r="D230" s="19"/>
      <c r="E230" s="19"/>
      <c r="F230">
        <f t="shared" si="38"/>
        <v>0</v>
      </c>
      <c r="G230">
        <f t="shared" si="39"/>
        <v>0</v>
      </c>
      <c r="H230">
        <f t="shared" si="40"/>
        <v>0</v>
      </c>
      <c r="I230">
        <f t="shared" si="33"/>
        <v>0</v>
      </c>
    </row>
    <row r="231" spans="1:9" x14ac:dyDescent="0.2">
      <c r="A231">
        <v>44</v>
      </c>
      <c r="B231" s="19"/>
      <c r="C231" s="19"/>
      <c r="D231" s="19"/>
      <c r="E231" s="19"/>
      <c r="F231">
        <f t="shared" si="38"/>
        <v>0</v>
      </c>
      <c r="G231">
        <f t="shared" si="39"/>
        <v>0</v>
      </c>
      <c r="H231">
        <f t="shared" si="40"/>
        <v>0</v>
      </c>
      <c r="I231">
        <f t="shared" si="33"/>
        <v>0</v>
      </c>
    </row>
    <row r="232" spans="1:9" x14ac:dyDescent="0.2">
      <c r="A232">
        <v>45</v>
      </c>
      <c r="B232" s="19"/>
      <c r="C232" s="19"/>
      <c r="D232" s="19"/>
      <c r="E232" s="19"/>
      <c r="F232">
        <f t="shared" si="38"/>
        <v>0</v>
      </c>
      <c r="G232">
        <f t="shared" si="39"/>
        <v>0</v>
      </c>
      <c r="H232">
        <f t="shared" si="40"/>
        <v>0</v>
      </c>
      <c r="I232">
        <f t="shared" si="33"/>
        <v>0</v>
      </c>
    </row>
    <row r="233" spans="1:9" x14ac:dyDescent="0.2">
      <c r="A233">
        <v>46</v>
      </c>
      <c r="B233" s="19"/>
      <c r="C233" s="19"/>
      <c r="D233" s="19"/>
      <c r="E233" s="19"/>
      <c r="F233">
        <f t="shared" si="38"/>
        <v>0</v>
      </c>
      <c r="G233">
        <f t="shared" si="39"/>
        <v>0</v>
      </c>
      <c r="H233">
        <f t="shared" si="40"/>
        <v>0</v>
      </c>
      <c r="I233">
        <f t="shared" si="33"/>
        <v>0</v>
      </c>
    </row>
    <row r="234" spans="1:9" x14ac:dyDescent="0.2">
      <c r="A234">
        <v>47</v>
      </c>
      <c r="B234" s="19"/>
      <c r="C234" s="19"/>
      <c r="D234" s="19"/>
      <c r="E234" s="19"/>
      <c r="F234">
        <f t="shared" si="38"/>
        <v>0</v>
      </c>
      <c r="G234">
        <f t="shared" si="39"/>
        <v>0</v>
      </c>
      <c r="H234">
        <f t="shared" si="40"/>
        <v>0</v>
      </c>
      <c r="I234">
        <f t="shared" si="33"/>
        <v>0</v>
      </c>
    </row>
    <row r="235" spans="1:9" x14ac:dyDescent="0.2">
      <c r="A235">
        <v>48</v>
      </c>
      <c r="B235" s="19"/>
      <c r="C235" s="19"/>
      <c r="D235" s="19"/>
      <c r="E235" s="19"/>
      <c r="F235">
        <f t="shared" si="38"/>
        <v>0</v>
      </c>
      <c r="G235">
        <f t="shared" si="39"/>
        <v>0</v>
      </c>
      <c r="H235">
        <f t="shared" si="40"/>
        <v>0</v>
      </c>
      <c r="I235">
        <f t="shared" si="33"/>
        <v>0</v>
      </c>
    </row>
    <row r="236" spans="1:9" x14ac:dyDescent="0.2">
      <c r="A236">
        <v>49</v>
      </c>
      <c r="B236" s="19"/>
      <c r="C236" s="19"/>
      <c r="D236" s="19"/>
      <c r="E236" s="19"/>
      <c r="F236">
        <f t="shared" si="38"/>
        <v>0</v>
      </c>
      <c r="G236">
        <f t="shared" si="39"/>
        <v>0</v>
      </c>
      <c r="H236">
        <f t="shared" si="40"/>
        <v>0</v>
      </c>
      <c r="I236">
        <f t="shared" si="33"/>
        <v>0</v>
      </c>
    </row>
    <row r="237" spans="1:9" x14ac:dyDescent="0.2">
      <c r="A237">
        <v>50</v>
      </c>
      <c r="B237" s="19"/>
      <c r="C237" s="19"/>
      <c r="D237" s="19"/>
      <c r="E237" s="19"/>
      <c r="F237">
        <f t="shared" si="38"/>
        <v>0</v>
      </c>
      <c r="G237">
        <f t="shared" si="39"/>
        <v>0</v>
      </c>
      <c r="H237">
        <f t="shared" si="40"/>
        <v>0</v>
      </c>
      <c r="I237">
        <f t="shared" si="33"/>
        <v>0</v>
      </c>
    </row>
    <row r="238" spans="1:9" x14ac:dyDescent="0.2">
      <c r="A238">
        <v>51</v>
      </c>
      <c r="B238" s="19"/>
      <c r="C238" s="19"/>
      <c r="D238" s="19"/>
      <c r="E238" s="19"/>
      <c r="F238">
        <f t="shared" si="38"/>
        <v>0</v>
      </c>
      <c r="G238">
        <f t="shared" si="39"/>
        <v>0</v>
      </c>
      <c r="H238">
        <f t="shared" si="40"/>
        <v>0</v>
      </c>
      <c r="I238">
        <f t="shared" si="33"/>
        <v>0</v>
      </c>
    </row>
    <row r="239" spans="1:9" x14ac:dyDescent="0.2">
      <c r="A239">
        <v>52</v>
      </c>
      <c r="B239" s="19"/>
      <c r="C239" s="19"/>
      <c r="D239" s="19"/>
      <c r="E239" s="19"/>
      <c r="F239">
        <f t="shared" si="38"/>
        <v>0</v>
      </c>
      <c r="G239">
        <f t="shared" si="39"/>
        <v>0</v>
      </c>
      <c r="H239">
        <f t="shared" si="40"/>
        <v>0</v>
      </c>
      <c r="I239">
        <f t="shared" si="33"/>
        <v>0</v>
      </c>
    </row>
    <row r="240" spans="1:9" x14ac:dyDescent="0.2">
      <c r="A240">
        <v>53</v>
      </c>
      <c r="B240" s="19"/>
      <c r="C240" s="19"/>
      <c r="D240" s="19"/>
      <c r="E240" s="19"/>
      <c r="F240">
        <f t="shared" si="38"/>
        <v>0</v>
      </c>
      <c r="G240">
        <f t="shared" si="39"/>
        <v>0</v>
      </c>
      <c r="H240">
        <f t="shared" si="40"/>
        <v>0</v>
      </c>
      <c r="I240">
        <f t="shared" si="33"/>
        <v>0</v>
      </c>
    </row>
    <row r="241" spans="1:9" x14ac:dyDescent="0.2">
      <c r="A241">
        <v>54</v>
      </c>
      <c r="B241" s="19"/>
      <c r="C241" s="19"/>
      <c r="D241" s="19"/>
      <c r="E241" s="19"/>
      <c r="F241">
        <f t="shared" si="38"/>
        <v>0</v>
      </c>
      <c r="G241">
        <f t="shared" si="39"/>
        <v>0</v>
      </c>
      <c r="H241">
        <f t="shared" si="40"/>
        <v>0</v>
      </c>
      <c r="I241">
        <f t="shared" si="33"/>
        <v>0</v>
      </c>
    </row>
    <row r="242" spans="1:9" x14ac:dyDescent="0.2">
      <c r="A242">
        <v>55</v>
      </c>
      <c r="B242" s="19"/>
      <c r="C242" s="19"/>
      <c r="D242" s="19"/>
      <c r="E242" s="19"/>
      <c r="F242">
        <f t="shared" si="38"/>
        <v>0</v>
      </c>
      <c r="G242">
        <f t="shared" si="39"/>
        <v>0</v>
      </c>
      <c r="H242">
        <f t="shared" si="40"/>
        <v>0</v>
      </c>
      <c r="I242">
        <f t="shared" si="33"/>
        <v>0</v>
      </c>
    </row>
    <row r="243" spans="1:9" x14ac:dyDescent="0.2">
      <c r="A243">
        <v>56</v>
      </c>
      <c r="B243" s="19"/>
      <c r="C243" s="19"/>
      <c r="D243" s="19"/>
      <c r="E243" s="19"/>
      <c r="F243">
        <f t="shared" si="38"/>
        <v>0</v>
      </c>
      <c r="G243">
        <f t="shared" si="39"/>
        <v>0</v>
      </c>
      <c r="H243">
        <f t="shared" si="40"/>
        <v>0</v>
      </c>
      <c r="I243">
        <f t="shared" si="33"/>
        <v>0</v>
      </c>
    </row>
    <row r="244" spans="1:9" x14ac:dyDescent="0.2">
      <c r="A244">
        <v>57</v>
      </c>
      <c r="B244" s="19"/>
      <c r="C244" s="19"/>
      <c r="D244" s="19"/>
      <c r="E244" s="19"/>
      <c r="F244">
        <f t="shared" si="38"/>
        <v>0</v>
      </c>
      <c r="G244">
        <f t="shared" si="39"/>
        <v>0</v>
      </c>
      <c r="H244">
        <f t="shared" si="40"/>
        <v>0</v>
      </c>
      <c r="I244">
        <f t="shared" si="33"/>
        <v>0</v>
      </c>
    </row>
    <row r="245" spans="1:9" x14ac:dyDescent="0.2">
      <c r="A245">
        <v>58</v>
      </c>
      <c r="B245" s="19"/>
      <c r="C245" s="19"/>
      <c r="D245" s="19"/>
      <c r="E245" s="19"/>
      <c r="F245">
        <f t="shared" si="38"/>
        <v>0</v>
      </c>
      <c r="G245">
        <f t="shared" si="39"/>
        <v>0</v>
      </c>
      <c r="H245">
        <f t="shared" si="40"/>
        <v>0</v>
      </c>
      <c r="I245">
        <f t="shared" si="33"/>
        <v>0</v>
      </c>
    </row>
    <row r="246" spans="1:9" x14ac:dyDescent="0.2">
      <c r="A246">
        <v>59</v>
      </c>
      <c r="B246" s="19"/>
      <c r="C246" s="19"/>
      <c r="D246" s="19"/>
      <c r="E246" s="19"/>
      <c r="F246">
        <f t="shared" si="38"/>
        <v>0</v>
      </c>
      <c r="G246">
        <f t="shared" si="39"/>
        <v>0</v>
      </c>
      <c r="H246">
        <f t="shared" si="40"/>
        <v>0</v>
      </c>
      <c r="I246">
        <f t="shared" si="33"/>
        <v>0</v>
      </c>
    </row>
    <row r="247" spans="1:9" x14ac:dyDescent="0.2">
      <c r="A247">
        <v>60</v>
      </c>
      <c r="B247" s="19"/>
      <c r="C247" s="19"/>
      <c r="D247" s="19"/>
      <c r="E247" s="19"/>
      <c r="F247">
        <f t="shared" si="38"/>
        <v>0</v>
      </c>
      <c r="G247">
        <f t="shared" si="39"/>
        <v>0</v>
      </c>
      <c r="H247">
        <f t="shared" si="40"/>
        <v>0</v>
      </c>
      <c r="I247">
        <f t="shared" si="33"/>
        <v>0</v>
      </c>
    </row>
    <row r="248" spans="1:9" x14ac:dyDescent="0.2">
      <c r="A248">
        <v>61</v>
      </c>
      <c r="B248" s="15"/>
      <c r="C248" s="15"/>
      <c r="D248" s="15"/>
      <c r="E248" s="15"/>
      <c r="F248">
        <f t="shared" si="38"/>
        <v>0</v>
      </c>
      <c r="G248">
        <f t="shared" si="39"/>
        <v>0</v>
      </c>
      <c r="H248">
        <f t="shared" si="40"/>
        <v>0</v>
      </c>
      <c r="I248">
        <f t="shared" ref="I248:I256" si="41">H248/1000000</f>
        <v>0</v>
      </c>
    </row>
    <row r="249" spans="1:9" x14ac:dyDescent="0.2">
      <c r="A249">
        <v>62</v>
      </c>
      <c r="B249" s="15"/>
      <c r="C249" s="15"/>
      <c r="D249" s="15"/>
      <c r="E249" s="15"/>
      <c r="F249">
        <f t="shared" si="38"/>
        <v>0</v>
      </c>
      <c r="G249">
        <f t="shared" si="39"/>
        <v>0</v>
      </c>
      <c r="H249">
        <f t="shared" si="40"/>
        <v>0</v>
      </c>
      <c r="I249">
        <f t="shared" si="41"/>
        <v>0</v>
      </c>
    </row>
    <row r="250" spans="1:9" x14ac:dyDescent="0.2">
      <c r="A250">
        <v>63</v>
      </c>
      <c r="B250" s="15"/>
      <c r="C250" s="15"/>
      <c r="D250" s="15"/>
      <c r="E250" s="53"/>
      <c r="F250">
        <f t="shared" si="38"/>
        <v>0</v>
      </c>
      <c r="G250">
        <f t="shared" si="39"/>
        <v>0</v>
      </c>
      <c r="H250">
        <f t="shared" si="40"/>
        <v>0</v>
      </c>
      <c r="I250">
        <f t="shared" si="41"/>
        <v>0</v>
      </c>
    </row>
    <row r="251" spans="1:9" x14ac:dyDescent="0.2">
      <c r="A251">
        <v>64</v>
      </c>
      <c r="B251" s="15"/>
      <c r="C251" s="15"/>
      <c r="D251" s="15"/>
      <c r="E251" s="53"/>
      <c r="F251">
        <f t="shared" si="38"/>
        <v>0</v>
      </c>
      <c r="G251">
        <f t="shared" si="39"/>
        <v>0</v>
      </c>
      <c r="H251">
        <f t="shared" si="40"/>
        <v>0</v>
      </c>
      <c r="I251">
        <f t="shared" si="41"/>
        <v>0</v>
      </c>
    </row>
    <row r="252" spans="1:9" x14ac:dyDescent="0.2">
      <c r="A252">
        <v>65</v>
      </c>
      <c r="B252" s="15"/>
      <c r="C252" s="15"/>
      <c r="D252" s="15"/>
      <c r="E252" s="15"/>
      <c r="F252">
        <f t="shared" si="38"/>
        <v>0</v>
      </c>
      <c r="G252">
        <f t="shared" si="39"/>
        <v>0</v>
      </c>
      <c r="H252">
        <f t="shared" si="40"/>
        <v>0</v>
      </c>
      <c r="I252">
        <f t="shared" si="41"/>
        <v>0</v>
      </c>
    </row>
    <row r="253" spans="1:9" x14ac:dyDescent="0.2">
      <c r="A253">
        <v>66</v>
      </c>
      <c r="B253" s="15"/>
      <c r="C253" s="15"/>
      <c r="D253" s="15"/>
      <c r="E253" s="15"/>
      <c r="F253">
        <f t="shared" si="38"/>
        <v>0</v>
      </c>
      <c r="G253">
        <f t="shared" si="39"/>
        <v>0</v>
      </c>
      <c r="H253">
        <f t="shared" si="40"/>
        <v>0</v>
      </c>
      <c r="I253">
        <f t="shared" si="41"/>
        <v>0</v>
      </c>
    </row>
    <row r="254" spans="1:9" x14ac:dyDescent="0.2">
      <c r="A254">
        <v>67</v>
      </c>
      <c r="B254" s="15"/>
      <c r="C254" s="15"/>
      <c r="D254" s="15"/>
      <c r="E254" s="15"/>
      <c r="F254">
        <f t="shared" si="38"/>
        <v>0</v>
      </c>
      <c r="G254">
        <f t="shared" si="39"/>
        <v>0</v>
      </c>
      <c r="H254">
        <f t="shared" si="40"/>
        <v>0</v>
      </c>
      <c r="I254">
        <f t="shared" si="41"/>
        <v>0</v>
      </c>
    </row>
    <row r="255" spans="1:9" x14ac:dyDescent="0.2">
      <c r="A255">
        <v>68</v>
      </c>
      <c r="B255" s="15"/>
      <c r="C255" s="15"/>
      <c r="D255" s="15"/>
      <c r="E255" s="15"/>
      <c r="F255">
        <f t="shared" si="38"/>
        <v>0</v>
      </c>
      <c r="G255">
        <f t="shared" si="39"/>
        <v>0</v>
      </c>
      <c r="H255">
        <f t="shared" si="40"/>
        <v>0</v>
      </c>
      <c r="I255">
        <f t="shared" si="41"/>
        <v>0</v>
      </c>
    </row>
    <row r="256" spans="1:9" x14ac:dyDescent="0.2">
      <c r="A256">
        <v>69</v>
      </c>
      <c r="B256" s="15"/>
      <c r="C256" s="15"/>
      <c r="D256" s="15"/>
      <c r="E256" s="15"/>
      <c r="F256">
        <f t="shared" si="38"/>
        <v>0</v>
      </c>
      <c r="G256">
        <f t="shared" si="39"/>
        <v>0</v>
      </c>
      <c r="H256">
        <f t="shared" si="40"/>
        <v>0</v>
      </c>
      <c r="I256">
        <f t="shared" si="41"/>
        <v>0</v>
      </c>
    </row>
    <row r="258" spans="1:9" x14ac:dyDescent="0.2">
      <c r="E258" s="2" t="s">
        <v>98</v>
      </c>
      <c r="F258" s="2"/>
      <c r="G258" s="2"/>
      <c r="I258">
        <f>SUM(I188:I256)</f>
        <v>0</v>
      </c>
    </row>
    <row r="259" spans="1:9" x14ac:dyDescent="0.2">
      <c r="E259" s="2" t="s">
        <v>100</v>
      </c>
      <c r="F259" s="2"/>
      <c r="G259" s="2"/>
      <c r="I259">
        <f>I258/0.05</f>
        <v>0</v>
      </c>
    </row>
    <row r="264" spans="1:9" x14ac:dyDescent="0.2">
      <c r="A264" t="s">
        <v>59</v>
      </c>
      <c r="E264">
        <f>I92+I136+I182+I258</f>
        <v>0</v>
      </c>
      <c r="F264" t="s">
        <v>57</v>
      </c>
    </row>
    <row r="265" spans="1:9" x14ac:dyDescent="0.2">
      <c r="A265" t="s">
        <v>60</v>
      </c>
      <c r="E265">
        <f>E264/0.2</f>
        <v>0</v>
      </c>
      <c r="F265" t="s">
        <v>58</v>
      </c>
    </row>
    <row r="266" spans="1:9" x14ac:dyDescent="0.2">
      <c r="A266" t="s">
        <v>62</v>
      </c>
      <c r="E266">
        <f>E265*0.4</f>
        <v>0</v>
      </c>
      <c r="F266" t="s">
        <v>61</v>
      </c>
    </row>
    <row r="267" spans="1:9" x14ac:dyDescent="0.2">
      <c r="E267">
        <f>E266/2</f>
        <v>0</v>
      </c>
      <c r="F267" t="s">
        <v>67</v>
      </c>
    </row>
    <row r="268" spans="1:9" x14ac:dyDescent="0.2">
      <c r="A268" t="s">
        <v>93</v>
      </c>
    </row>
    <row r="273" spans="1:13" x14ac:dyDescent="0.2">
      <c r="A273" t="s">
        <v>64</v>
      </c>
    </row>
    <row r="274" spans="1:13" x14ac:dyDescent="0.2">
      <c r="A274" t="s">
        <v>84</v>
      </c>
    </row>
    <row r="275" spans="1:13" x14ac:dyDescent="0.2">
      <c r="A275" t="s">
        <v>65</v>
      </c>
    </row>
    <row r="277" spans="1:13" x14ac:dyDescent="0.2">
      <c r="A277" t="s">
        <v>66</v>
      </c>
      <c r="B277" t="s">
        <v>50</v>
      </c>
      <c r="C277" t="s">
        <v>25</v>
      </c>
    </row>
    <row r="278" spans="1:13" x14ac:dyDescent="0.2">
      <c r="A278">
        <f>'Tree Biomass'!C3</f>
        <v>2024</v>
      </c>
      <c r="B278">
        <f>E266</f>
        <v>0</v>
      </c>
      <c r="C278">
        <f>E267</f>
        <v>0</v>
      </c>
      <c r="E278" t="s">
        <v>71</v>
      </c>
      <c r="G278">
        <f>C278</f>
        <v>0</v>
      </c>
    </row>
    <row r="279" spans="1:13" x14ac:dyDescent="0.2">
      <c r="A279">
        <f>A278-1</f>
        <v>2023</v>
      </c>
      <c r="B279">
        <f>B278*1.03</f>
        <v>0</v>
      </c>
      <c r="C279">
        <f>C278*1.03</f>
        <v>0</v>
      </c>
      <c r="E279" t="s">
        <v>72</v>
      </c>
      <c r="G279">
        <f>C288</f>
        <v>0</v>
      </c>
    </row>
    <row r="280" spans="1:13" x14ac:dyDescent="0.2">
      <c r="A280">
        <f t="shared" ref="A280:A288" si="42">A279-1</f>
        <v>2022</v>
      </c>
      <c r="B280">
        <f t="shared" ref="B280:C288" si="43">B279*1.03</f>
        <v>0</v>
      </c>
      <c r="C280">
        <f t="shared" si="43"/>
        <v>0</v>
      </c>
      <c r="E280" t="s">
        <v>21</v>
      </c>
      <c r="G280">
        <f>G279-G278</f>
        <v>0</v>
      </c>
    </row>
    <row r="281" spans="1:13" x14ac:dyDescent="0.2">
      <c r="A281">
        <f t="shared" si="42"/>
        <v>2021</v>
      </c>
      <c r="B281">
        <f t="shared" si="43"/>
        <v>0</v>
      </c>
      <c r="C281">
        <f t="shared" si="43"/>
        <v>0</v>
      </c>
    </row>
    <row r="282" spans="1:13" x14ac:dyDescent="0.2">
      <c r="A282">
        <f t="shared" si="42"/>
        <v>2020</v>
      </c>
      <c r="B282">
        <f t="shared" si="43"/>
        <v>0</v>
      </c>
      <c r="C282">
        <f t="shared" si="43"/>
        <v>0</v>
      </c>
    </row>
    <row r="283" spans="1:13" x14ac:dyDescent="0.2">
      <c r="A283">
        <f t="shared" si="42"/>
        <v>2019</v>
      </c>
      <c r="B283">
        <f t="shared" si="43"/>
        <v>0</v>
      </c>
      <c r="C283">
        <f t="shared" si="43"/>
        <v>0</v>
      </c>
      <c r="E283" t="s">
        <v>85</v>
      </c>
      <c r="M283" s="2"/>
    </row>
    <row r="284" spans="1:13" x14ac:dyDescent="0.2">
      <c r="A284">
        <f t="shared" si="42"/>
        <v>2018</v>
      </c>
      <c r="B284">
        <f t="shared" si="43"/>
        <v>0</v>
      </c>
      <c r="C284">
        <f t="shared" si="43"/>
        <v>0</v>
      </c>
      <c r="E284" s="1" t="s">
        <v>86</v>
      </c>
    </row>
    <row r="285" spans="1:13" x14ac:dyDescent="0.2">
      <c r="A285">
        <f t="shared" si="42"/>
        <v>2017</v>
      </c>
      <c r="B285">
        <f t="shared" si="43"/>
        <v>0</v>
      </c>
      <c r="C285">
        <f t="shared" si="43"/>
        <v>0</v>
      </c>
      <c r="E285" t="s">
        <v>87</v>
      </c>
      <c r="G285">
        <f>G280/10</f>
        <v>0</v>
      </c>
    </row>
    <row r="286" spans="1:13" x14ac:dyDescent="0.2">
      <c r="A286">
        <f t="shared" si="42"/>
        <v>2016</v>
      </c>
      <c r="B286">
        <f t="shared" si="43"/>
        <v>0</v>
      </c>
      <c r="C286">
        <f t="shared" si="43"/>
        <v>0</v>
      </c>
    </row>
    <row r="287" spans="1:13" x14ac:dyDescent="0.2">
      <c r="A287">
        <f t="shared" si="42"/>
        <v>2015</v>
      </c>
      <c r="B287">
        <f t="shared" si="43"/>
        <v>0</v>
      </c>
      <c r="C287">
        <f t="shared" si="43"/>
        <v>0</v>
      </c>
    </row>
    <row r="288" spans="1:13" x14ac:dyDescent="0.2">
      <c r="A288">
        <f t="shared" si="42"/>
        <v>2014</v>
      </c>
      <c r="B288">
        <f t="shared" si="43"/>
        <v>0</v>
      </c>
      <c r="C288">
        <f t="shared" si="43"/>
        <v>0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27"/>
  <sheetViews>
    <sheetView tabSelected="1" workbookViewId="0">
      <selection activeCell="M16" sqref="M16"/>
    </sheetView>
  </sheetViews>
  <sheetFormatPr defaultRowHeight="12.75" x14ac:dyDescent="0.2"/>
  <sheetData>
    <row r="3" spans="1:9" x14ac:dyDescent="0.2">
      <c r="B3" s="2" t="s">
        <v>92</v>
      </c>
    </row>
    <row r="7" spans="1:9" x14ac:dyDescent="0.2">
      <c r="A7" t="s">
        <v>68</v>
      </c>
    </row>
    <row r="9" spans="1:9" x14ac:dyDescent="0.2">
      <c r="B9" t="s">
        <v>69</v>
      </c>
      <c r="C9" t="s">
        <v>73</v>
      </c>
      <c r="G9" t="s">
        <v>37</v>
      </c>
    </row>
    <row r="10" spans="1:9" x14ac:dyDescent="0.2">
      <c r="A10" t="s">
        <v>66</v>
      </c>
      <c r="B10" t="s">
        <v>70</v>
      </c>
      <c r="C10" t="s">
        <v>74</v>
      </c>
      <c r="G10" s="2" t="s">
        <v>38</v>
      </c>
    </row>
    <row r="11" spans="1:9" x14ac:dyDescent="0.2">
      <c r="A11">
        <f>'Tree Biomass'!C3</f>
        <v>2024</v>
      </c>
      <c r="B11">
        <f>'Detrital Pool'!C278</f>
        <v>0</v>
      </c>
      <c r="C11" t="e">
        <f>'Tree Biomass'!C241</f>
        <v>#NUM!</v>
      </c>
      <c r="G11" t="s">
        <v>88</v>
      </c>
      <c r="I11" t="e">
        <f>'Tree Biomass'!C248</f>
        <v>#NUM!</v>
      </c>
    </row>
    <row r="12" spans="1:9" x14ac:dyDescent="0.2">
      <c r="A12">
        <f>A11-1</f>
        <v>2023</v>
      </c>
      <c r="B12">
        <f>B11*1.03</f>
        <v>0</v>
      </c>
      <c r="C12" t="e">
        <f t="shared" ref="C12:C21" si="0">C11-$I$11</f>
        <v>#NUM!</v>
      </c>
    </row>
    <row r="13" spans="1:9" x14ac:dyDescent="0.2">
      <c r="A13">
        <f t="shared" ref="A13:A21" si="1">A12-1</f>
        <v>2022</v>
      </c>
      <c r="B13">
        <f t="shared" ref="B13:B21" si="2">B12*1.03</f>
        <v>0</v>
      </c>
      <c r="C13" t="e">
        <f t="shared" si="0"/>
        <v>#NUM!</v>
      </c>
    </row>
    <row r="14" spans="1:9" x14ac:dyDescent="0.2">
      <c r="A14">
        <f t="shared" si="1"/>
        <v>2021</v>
      </c>
      <c r="B14">
        <f t="shared" si="2"/>
        <v>0</v>
      </c>
      <c r="C14" t="e">
        <f t="shared" si="0"/>
        <v>#NUM!</v>
      </c>
    </row>
    <row r="15" spans="1:9" x14ac:dyDescent="0.2">
      <c r="A15">
        <f t="shared" si="1"/>
        <v>2020</v>
      </c>
      <c r="B15">
        <f t="shared" si="2"/>
        <v>0</v>
      </c>
      <c r="C15" t="e">
        <f t="shared" si="0"/>
        <v>#NUM!</v>
      </c>
      <c r="G15" t="s">
        <v>85</v>
      </c>
    </row>
    <row r="16" spans="1:9" x14ac:dyDescent="0.2">
      <c r="A16">
        <f t="shared" si="1"/>
        <v>2019</v>
      </c>
      <c r="B16">
        <f t="shared" si="2"/>
        <v>0</v>
      </c>
      <c r="C16" t="e">
        <f t="shared" si="0"/>
        <v>#NUM!</v>
      </c>
      <c r="G16" t="s">
        <v>86</v>
      </c>
    </row>
    <row r="17" spans="1:9" x14ac:dyDescent="0.2">
      <c r="A17">
        <f t="shared" si="1"/>
        <v>2018</v>
      </c>
      <c r="B17">
        <f t="shared" si="2"/>
        <v>0</v>
      </c>
      <c r="C17" t="e">
        <f t="shared" si="0"/>
        <v>#NUM!</v>
      </c>
      <c r="G17" t="s">
        <v>87</v>
      </c>
      <c r="I17">
        <f>'Detrital Pool'!G285</f>
        <v>0</v>
      </c>
    </row>
    <row r="18" spans="1:9" x14ac:dyDescent="0.2">
      <c r="A18">
        <f t="shared" si="1"/>
        <v>2017</v>
      </c>
      <c r="B18">
        <f t="shared" si="2"/>
        <v>0</v>
      </c>
      <c r="C18" t="e">
        <f t="shared" si="0"/>
        <v>#NUM!</v>
      </c>
    </row>
    <row r="19" spans="1:9" x14ac:dyDescent="0.2">
      <c r="A19">
        <f t="shared" si="1"/>
        <v>2016</v>
      </c>
      <c r="B19">
        <f t="shared" si="2"/>
        <v>0</v>
      </c>
      <c r="C19" t="e">
        <f t="shared" si="0"/>
        <v>#NUM!</v>
      </c>
    </row>
    <row r="20" spans="1:9" x14ac:dyDescent="0.2">
      <c r="A20">
        <f t="shared" si="1"/>
        <v>2015</v>
      </c>
      <c r="B20">
        <f t="shared" si="2"/>
        <v>0</v>
      </c>
      <c r="C20" t="e">
        <f t="shared" si="0"/>
        <v>#NUM!</v>
      </c>
      <c r="G20" s="2" t="s">
        <v>89</v>
      </c>
    </row>
    <row r="21" spans="1:9" x14ac:dyDescent="0.2">
      <c r="A21">
        <f t="shared" si="1"/>
        <v>2014</v>
      </c>
      <c r="B21">
        <f t="shared" si="2"/>
        <v>0</v>
      </c>
      <c r="C21" t="e">
        <f t="shared" si="0"/>
        <v>#NUM!</v>
      </c>
      <c r="G21" s="2" t="s">
        <v>90</v>
      </c>
    </row>
    <row r="22" spans="1:9" x14ac:dyDescent="0.2">
      <c r="G22" t="e">
        <f>I11-I17</f>
        <v>#NUM!</v>
      </c>
      <c r="H22" t="s">
        <v>91</v>
      </c>
    </row>
    <row r="25" spans="1:9" x14ac:dyDescent="0.2">
      <c r="B25" s="2"/>
    </row>
    <row r="26" spans="1:9" x14ac:dyDescent="0.2">
      <c r="B26" s="2" t="s">
        <v>103</v>
      </c>
    </row>
    <row r="27" spans="1:9" x14ac:dyDescent="0.2">
      <c r="B27" s="2" t="s">
        <v>104</v>
      </c>
    </row>
  </sheetData>
  <phoneticPr fontId="0" type="noConversion"/>
  <pageMargins left="0.75" right="0.75" top="1" bottom="1" header="0.5" footer="0.5"/>
  <pageSetup orientation="portrait" horizont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 tree worksheet</vt:lpstr>
      <vt:lpstr>Tree Biomass</vt:lpstr>
      <vt:lpstr>Detrital Pool</vt:lpstr>
      <vt:lpstr>Live +Dead</vt:lpstr>
    </vt:vector>
  </TitlesOfParts>
  <Company>WWU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Wallin</dc:creator>
  <cp:lastModifiedBy>David Wallin</cp:lastModifiedBy>
  <cp:lastPrinted>1999-05-24T15:50:26Z</cp:lastPrinted>
  <dcterms:created xsi:type="dcterms:W3CDTF">1997-06-02T19:13:12Z</dcterms:created>
  <dcterms:modified xsi:type="dcterms:W3CDTF">2024-05-22T15:36:55Z</dcterms:modified>
</cp:coreProperties>
</file>